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puts" sheetId="1" r:id="rId3"/>
    <sheet state="visible" name="１週目" sheetId="2" r:id="rId4"/>
    <sheet state="visible" name="２週目" sheetId="3" r:id="rId5"/>
    <sheet state="visible" name="３週目" sheetId="4" r:id="rId6"/>
    <sheet state="visible" name="４週目" sheetId="5" r:id="rId7"/>
    <sheet state="visible" name="５週目" sheetId="6" r:id="rId8"/>
    <sheet state="visible" name="６週目" sheetId="7" r:id="rId9"/>
  </sheets>
  <definedNames/>
  <calcPr/>
</workbook>
</file>

<file path=xl/sharedStrings.xml><?xml version="1.0" encoding="utf-8"?>
<sst xmlns="http://schemas.openxmlformats.org/spreadsheetml/2006/main" count="578" uniqueCount="102">
  <si>
    <t xml:space="preserve">２週目 - 筋肥大 </t>
  </si>
  <si>
    <t>１週目 - 筋肉コンディション作り</t>
  </si>
  <si>
    <t>CANDITO６週間中級・上級プログラム</t>
  </si>
  <si>
    <t>Options</t>
  </si>
  <si>
    <t>Weight</t>
  </si>
  <si>
    <t>Upper Back #1 (Horizontal pull)</t>
  </si>
  <si>
    <t>Shoulders</t>
  </si>
  <si>
    <t>Upper Back #2 (vertical pull)</t>
  </si>
  <si>
    <t>青文字の欄を入力すると毎回の使用重量が計算されます。</t>
  </si>
  <si>
    <t>kg</t>
  </si>
  <si>
    <t>Dumbbell Row</t>
  </si>
  <si>
    <t>Seated Dumbbell OHP</t>
  </si>
  <si>
    <t>Weighted Pull-up</t>
  </si>
  <si>
    <t>lb</t>
  </si>
  <si>
    <t>Barbell Row</t>
  </si>
  <si>
    <t>Standing Dumbbell OHP</t>
  </si>
  <si>
    <t>Weighted Chin-up</t>
  </si>
  <si>
    <t>プログラムを始める日</t>
  </si>
  <si>
    <t>※トレーニングできない場合はここを1日ずらす。</t>
  </si>
  <si>
    <t>Machine Row</t>
  </si>
  <si>
    <t>Military Press</t>
  </si>
  <si>
    <t>Lat Pulldown</t>
  </si>
  <si>
    <t>日付</t>
  </si>
  <si>
    <t>セット1</t>
  </si>
  <si>
    <t>セット2</t>
  </si>
  <si>
    <t>セット3</t>
  </si>
  <si>
    <t>セット4</t>
  </si>
  <si>
    <t>スクワット</t>
  </si>
  <si>
    <t>Warm Up</t>
  </si>
  <si>
    <t>Lateral Dumbell Raise</t>
  </si>
  <si>
    <t>重量のキロかポンドを選択</t>
  </si>
  <si>
    <t>x6</t>
  </si>
  <si>
    <t>※インターバルは3〜5分。適当でOK。なるべく完全に回復するまで。</t>
  </si>
  <si>
    <t>xMR10</t>
  </si>
  <si>
    <t>デッドリフト</t>
  </si>
  <si>
    <t>1レップMAX</t>
  </si>
  <si>
    <t>※1レップ挙上できる最大重量。5レップMAXから算出可能。</t>
  </si>
  <si>
    <t>ベンチプレス</t>
  </si>
  <si>
    <t>スクワット追加ボリューム - 2.5キロ追加して３回を５セット（インターベル60秒）行う。</t>
  </si>
  <si>
    <t>補助種目</t>
  </si>
  <si>
    <t>※指定された回数が行える重量を選ぶ。毎週少し重量を重くする。</t>
  </si>
  <si>
    <t>背中の種目（横に引く種目）</t>
  </si>
  <si>
    <t>備考：MR10セットで８回達成できなかった場合、重量を2.5%減らして進める。</t>
  </si>
  <si>
    <t>８回達成できなくても３回x５セットを行う。</t>
  </si>
  <si>
    <t>DLバリエーション</t>
  </si>
  <si>
    <t>x8</t>
  </si>
  <si>
    <t>補助種目1</t>
  </si>
  <si>
    <t>※下半身の補助種目はやってもやらなくてもOK。</t>
  </si>
  <si>
    <t>補助種目2</t>
  </si>
  <si>
    <t>※レッグエクステンション、レッグカール、レッグプレス等。</t>
  </si>
  <si>
    <t>肩種目</t>
  </si>
  <si>
    <t>背中の種目（上から引く種目）</t>
  </si>
  <si>
    <t>x10</t>
  </si>
  <si>
    <t>備考</t>
  </si>
  <si>
    <t>MR =　マックスレップ回数（できるだけの回数）</t>
  </si>
  <si>
    <t>MR10 = マックスレップ回数（上限10回）</t>
  </si>
  <si>
    <t>DLバリエーション = RDL, スティフレッグ, スナッチグリップ</t>
  </si>
  <si>
    <t>レップ回数達成できなかった場合は1レップマックスを5％下げて設定する。</t>
  </si>
  <si>
    <t>x12</t>
  </si>
  <si>
    <t>x12f</t>
  </si>
  <si>
    <t>x10f</t>
  </si>
  <si>
    <t>x8f</t>
  </si>
  <si>
    <t>x6-8</t>
  </si>
  <si>
    <t>x8-12</t>
  </si>
  <si>
    <t>※補助種目はやってもやらなくてもOK。</t>
  </si>
  <si>
    <t>※腕、サイドレイズなど</t>
  </si>
  <si>
    <t>5キロ減らし次に進む。</t>
  </si>
  <si>
    <t>MR10で10回達成できたら3回10セット（インターバル60秒）。</t>
  </si>
  <si>
    <t>※インターバルは適当でOK。</t>
  </si>
  <si>
    <t>MR10で8か9回達成できたら3回8セット（インターバル60秒）。</t>
  </si>
  <si>
    <t>※インターバルは1分〜2分と短め。</t>
  </si>
  <si>
    <t>MR10で7回達成できたら3レップ5セット（インターバル60秒）。</t>
  </si>
  <si>
    <t>MR10で6回以下の場合、何もせず1レップMAX設定を5％減らす。</t>
  </si>
  <si>
    <t>xMR 10</t>
  </si>
  <si>
    <t>x6-8f</t>
  </si>
  <si>
    <t>xMR11</t>
  </si>
  <si>
    <t>３週目- MAX−OT</t>
  </si>
  <si>
    <t>４週目 - 高重量順化</t>
  </si>
  <si>
    <t>x4-6</t>
  </si>
  <si>
    <t>x3-6</t>
  </si>
  <si>
    <t>補助種目無し</t>
  </si>
  <si>
    <t>x3</t>
  </si>
  <si>
    <t>５週目- 高強度筋力</t>
  </si>
  <si>
    <t>x1-4</t>
  </si>
  <si>
    <t>x4</t>
  </si>
  <si>
    <t>x2</t>
  </si>
  <si>
    <t>Squat</t>
  </si>
  <si>
    <t>Deadlift Variation</t>
  </si>
  <si>
    <t>Bench Press</t>
  </si>
  <si>
    <t>x1-2</t>
  </si>
  <si>
    <t>Deadlift</t>
  </si>
  <si>
    <t>x2-4</t>
  </si>
  <si>
    <t>６週目はどれか1つを行う</t>
  </si>
  <si>
    <t>1.  6週目を飛ばす。先週の挙上重量から1レップMAXを更新し、１週目からやり直す。</t>
  </si>
  <si>
    <t>2.  先週の挙上重量から1レップMAXを更新し、デロードする（１週目からやり直すが最後の上半身トレーニングは休む。）</t>
  </si>
  <si>
    <t>3.  6週目は実際の1レップMAXを試す。その後はデロードするか１週目からやり直す。</t>
  </si>
  <si>
    <t>先週の挙上重量から1レップMAXの更新の仕方。</t>
  </si>
  <si>
    <t>5週目の挙上重量を取り、2回達成できたらx1.03掛ける。3回ならx1.06。4回ならx1.09。</t>
  </si>
  <si>
    <t>青文字に新しい1レップMAXを入力して成長率を確認。</t>
  </si>
  <si>
    <t>旧 1RM</t>
  </si>
  <si>
    <t>新 1RM</t>
  </si>
  <si>
    <t>重量差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</si>
</sst>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dd, mmmm d, y"/>
    <numFmt numFmtId="165" formatCode="m/d/yyyy"/>
    <numFmt numFmtId="166" formatCode="#,##0.###############"/>
  </numFmts>
  <fonts count="6">
    <font>
      <sz val="10.0"/>
      <color rgb="FF000000"/>
      <name val="Arial"/>
    </font>
    <font>
      <b/>
      <sz val="14.0"/>
      <color rgb="FF000000"/>
      <name val="Calibri"/>
    </font>
    <font/>
    <font>
      <sz val="11.0"/>
      <color rgb="FF000000"/>
      <name val="Calibri"/>
    </font>
    <font>
      <b/>
      <sz val="11.0"/>
      <color rgb="FF000000"/>
      <name val="Calibri"/>
    </font>
    <font>
      <sz val="11.0"/>
      <color rgb="FF0070C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3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top style="medium">
        <color rgb="FF000000"/>
      </top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top style="thin">
        <color rgb="FF000000"/>
      </top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1"/>
    </xf>
    <xf borderId="1" fillId="0" fontId="1" numFmtId="0" xfId="0" applyAlignment="1" applyBorder="1" applyFont="1">
      <alignment horizontal="center" shrinkToFit="0" vertical="center" wrapText="0"/>
    </xf>
    <xf borderId="2" fillId="0" fontId="2" numFmtId="0" xfId="0" applyAlignment="1" applyBorder="1" applyFont="1">
      <alignment shrinkToFit="0" wrapText="1"/>
    </xf>
    <xf borderId="3" fillId="0" fontId="2" numFmtId="0" xfId="0" applyAlignment="1" applyBorder="1" applyFont="1">
      <alignment shrinkToFit="0" wrapText="1"/>
    </xf>
    <xf borderId="4" fillId="0" fontId="3" numFmtId="0" xfId="0" applyAlignment="1" applyBorder="1" applyFont="1">
      <alignment horizontal="center" shrinkToFit="0" vertical="center" wrapText="0"/>
    </xf>
    <xf borderId="5" fillId="0" fontId="3" numFmtId="0" xfId="0" applyAlignment="1" applyBorder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5" fillId="0" fontId="3" numFmtId="0" xfId="0" applyAlignment="1" applyBorder="1" applyFont="1">
      <alignment horizontal="center" shrinkToFit="0" vertical="center" wrapText="0"/>
    </xf>
    <xf borderId="0" fillId="0" fontId="4" numFmtId="164" xfId="0" applyAlignment="1" applyFont="1" applyNumberFormat="1">
      <alignment shrinkToFit="0" vertical="center" wrapText="0"/>
    </xf>
    <xf borderId="6" fillId="0" fontId="3" numFmtId="0" xfId="0" applyAlignment="1" applyBorder="1" applyFont="1">
      <alignment shrinkToFit="0" vertical="center" wrapText="0"/>
    </xf>
    <xf borderId="0" fillId="0" fontId="3" numFmtId="0" xfId="0" applyAlignment="1" applyFont="1">
      <alignment horizontal="center" shrinkToFit="0" vertical="center" wrapText="0"/>
    </xf>
    <xf borderId="6" fillId="0" fontId="3" numFmtId="165" xfId="0" applyAlignment="1" applyBorder="1" applyFont="1" applyNumberFormat="1">
      <alignment shrinkToFit="0" vertical="center" wrapText="0"/>
    </xf>
    <xf borderId="0" fillId="0" fontId="4" numFmtId="0" xfId="0" applyAlignment="1" applyFont="1">
      <alignment shrinkToFit="0" vertical="center" wrapText="0"/>
    </xf>
    <xf borderId="6" fillId="0" fontId="3" numFmtId="0" xfId="0" applyAlignment="1" applyBorder="1" applyFont="1">
      <alignment horizontal="center" shrinkToFit="0" vertical="center" wrapText="0"/>
    </xf>
    <xf borderId="7" fillId="0" fontId="3" numFmtId="0" xfId="0" applyAlignment="1" applyBorder="1" applyFont="1">
      <alignment shrinkToFit="0" vertical="center" wrapText="0"/>
    </xf>
    <xf borderId="1" fillId="0" fontId="3" numFmtId="0" xfId="0" applyAlignment="1" applyBorder="1" applyFont="1">
      <alignment shrinkToFit="0" vertical="center" wrapText="0"/>
    </xf>
    <xf borderId="3" fillId="0" fontId="3" numFmtId="0" xfId="0" applyAlignment="1" applyBorder="1" applyFont="1">
      <alignment shrinkToFit="0" vertical="center" wrapText="0"/>
    </xf>
    <xf borderId="8" fillId="0" fontId="3" numFmtId="0" xfId="0" applyAlignment="1" applyBorder="1" applyFont="1">
      <alignment shrinkToFit="0" vertical="center" wrapText="0"/>
    </xf>
    <xf borderId="9" fillId="0" fontId="3" numFmtId="0" xfId="0" applyAlignment="1" applyBorder="1" applyFont="1">
      <alignment shrinkToFit="0" vertical="center" wrapText="0"/>
    </xf>
    <xf borderId="10" fillId="0" fontId="5" numFmtId="164" xfId="0" applyAlignment="1" applyBorder="1" applyFont="1" applyNumberFormat="1">
      <alignment horizontal="center" shrinkToFit="0" vertical="center" wrapText="0"/>
    </xf>
    <xf borderId="4" fillId="0" fontId="3" numFmtId="0" xfId="0" applyAlignment="1" applyBorder="1" applyFont="1">
      <alignment shrinkToFit="0" vertical="center" wrapText="0"/>
    </xf>
    <xf borderId="2" fillId="0" fontId="3" numFmtId="0" xfId="0" applyAlignment="1" applyBorder="1" applyFont="1">
      <alignment shrinkToFit="0" vertical="center" wrapText="0"/>
    </xf>
    <xf borderId="0" fillId="0" fontId="3" numFmtId="165" xfId="0" applyAlignment="1" applyFont="1" applyNumberFormat="1">
      <alignment shrinkToFit="0" vertical="center" wrapText="0"/>
    </xf>
    <xf borderId="5" fillId="0" fontId="5" numFmtId="165" xfId="0" applyAlignment="1" applyBorder="1" applyFont="1" applyNumberFormat="1">
      <alignment horizontal="center" shrinkToFit="0" vertical="center" wrapText="0"/>
    </xf>
    <xf borderId="11" fillId="0" fontId="3" numFmtId="0" xfId="0" applyAlignment="1" applyBorder="1" applyFont="1">
      <alignment shrinkToFit="0" vertical="center" wrapText="0"/>
    </xf>
    <xf borderId="6" fillId="0" fontId="5" numFmtId="165" xfId="0" applyAlignment="1" applyBorder="1" applyFont="1" applyNumberFormat="1">
      <alignment horizontal="center" shrinkToFit="0" vertical="center" wrapText="0"/>
    </xf>
    <xf borderId="12" fillId="0" fontId="3" numFmtId="0" xfId="0" applyAlignment="1" applyBorder="1" applyFont="1">
      <alignment shrinkToFit="0" vertical="center" wrapText="0"/>
    </xf>
    <xf borderId="8" fillId="0" fontId="3" numFmtId="165" xfId="0" applyAlignment="1" applyBorder="1" applyFont="1" applyNumberFormat="1">
      <alignment shrinkToFit="0" vertical="center" wrapText="0"/>
    </xf>
    <xf borderId="0" fillId="0" fontId="2" numFmtId="0" xfId="0" applyAlignment="1" applyFont="1">
      <alignment shrinkToFit="0" wrapText="0"/>
    </xf>
    <xf borderId="11" fillId="2" fontId="3" numFmtId="0" xfId="0" applyAlignment="1" applyBorder="1" applyFill="1" applyFont="1">
      <alignment shrinkToFit="0" vertical="center" wrapText="0"/>
    </xf>
    <xf borderId="12" fillId="2" fontId="3" numFmtId="0" xfId="0" applyAlignment="1" applyBorder="1" applyFont="1">
      <alignment shrinkToFit="0" vertical="center" wrapText="0"/>
    </xf>
    <xf borderId="10" fillId="0" fontId="5" numFmtId="0" xfId="0" applyAlignment="1" applyBorder="1" applyFont="1">
      <alignment horizontal="center" shrinkToFit="0" vertical="center" wrapText="0"/>
    </xf>
    <xf borderId="13" fillId="0" fontId="3" numFmtId="0" xfId="0" applyAlignment="1" applyBorder="1" applyFont="1">
      <alignment shrinkToFit="0" vertical="center" wrapText="0"/>
    </xf>
    <xf borderId="0" fillId="0" fontId="3" numFmtId="0" xfId="0" applyAlignment="1" applyFont="1">
      <alignment horizontal="left" shrinkToFit="0" vertical="center" wrapText="0"/>
    </xf>
    <xf borderId="14" fillId="2" fontId="3" numFmtId="0" xfId="0" applyAlignment="1" applyBorder="1" applyFont="1">
      <alignment shrinkToFit="0" vertical="center" wrapText="0"/>
    </xf>
    <xf borderId="15" fillId="0" fontId="3" numFmtId="0" xfId="0" applyAlignment="1" applyBorder="1" applyFont="1">
      <alignment shrinkToFit="0" vertical="center" wrapText="0"/>
    </xf>
    <xf borderId="4" fillId="0" fontId="3" numFmtId="165" xfId="0" applyAlignment="1" applyBorder="1" applyFont="1" applyNumberFormat="1">
      <alignment shrinkToFit="0" vertical="center" wrapText="0"/>
    </xf>
    <xf borderId="16" fillId="0" fontId="0" numFmtId="0" xfId="0" applyAlignment="1" applyBorder="1" applyFont="1">
      <alignment shrinkToFit="0" vertical="bottom" wrapText="1"/>
    </xf>
    <xf borderId="17" fillId="0" fontId="3" numFmtId="0" xfId="0" applyAlignment="1" applyBorder="1" applyFont="1">
      <alignment shrinkToFit="0" vertical="center" wrapText="0"/>
    </xf>
    <xf borderId="18" fillId="0" fontId="2" numFmtId="0" xfId="0" applyAlignment="1" applyBorder="1" applyFont="1">
      <alignment shrinkToFit="0" wrapText="1"/>
    </xf>
    <xf borderId="19" fillId="0" fontId="3" numFmtId="0" xfId="0" applyAlignment="1" applyBorder="1" applyFont="1">
      <alignment horizontal="center" shrinkToFit="0" vertical="center" wrapText="0"/>
    </xf>
    <xf borderId="20" fillId="0" fontId="2" numFmtId="0" xfId="0" applyAlignment="1" applyBorder="1" applyFont="1">
      <alignment shrinkToFit="0" wrapText="1"/>
    </xf>
    <xf borderId="21" fillId="0" fontId="3" numFmtId="0" xfId="0" applyAlignment="1" applyBorder="1" applyFont="1">
      <alignment shrinkToFit="0" vertical="center" wrapText="0"/>
    </xf>
    <xf borderId="15" fillId="2" fontId="3" numFmtId="0" xfId="0" applyAlignment="1" applyBorder="1" applyFont="1">
      <alignment shrinkToFit="0" vertical="center" wrapText="0"/>
    </xf>
    <xf borderId="17" fillId="2" fontId="3" numFmtId="0" xfId="0" applyAlignment="1" applyBorder="1" applyFont="1">
      <alignment shrinkToFit="0" vertical="center" wrapText="0"/>
    </xf>
    <xf borderId="22" fillId="2" fontId="3" numFmtId="0" xfId="0" applyAlignment="1" applyBorder="1" applyFont="1">
      <alignment shrinkToFit="0" vertical="center" wrapText="0"/>
    </xf>
    <xf borderId="23" fillId="0" fontId="3" numFmtId="0" xfId="0" applyAlignment="1" applyBorder="1" applyFont="1">
      <alignment shrinkToFit="0" vertical="center" wrapText="0"/>
    </xf>
    <xf borderId="24" fillId="0" fontId="3" numFmtId="0" xfId="0" applyAlignment="1" applyBorder="1" applyFont="1">
      <alignment shrinkToFit="0" vertical="center" wrapText="0"/>
    </xf>
    <xf borderId="25" fillId="0" fontId="3" numFmtId="0" xfId="0" applyAlignment="1" applyBorder="1" applyFont="1">
      <alignment shrinkToFit="0" vertical="center" wrapText="0"/>
    </xf>
    <xf borderId="26" fillId="0" fontId="5" numFmtId="0" xfId="0" applyAlignment="1" applyBorder="1" applyFont="1">
      <alignment horizontal="center" shrinkToFit="0" vertical="center" wrapText="0"/>
    </xf>
    <xf borderId="27" fillId="0" fontId="3" numFmtId="0" xfId="0" applyAlignment="1" applyBorder="1" applyFont="1">
      <alignment shrinkToFit="0" vertical="center" wrapText="0"/>
    </xf>
    <xf borderId="28" fillId="0" fontId="3" numFmtId="0" xfId="0" applyAlignment="1" applyBorder="1" applyFont="1">
      <alignment shrinkToFit="0" vertical="center" wrapText="0"/>
    </xf>
    <xf borderId="24" fillId="2" fontId="3" numFmtId="0" xfId="0" applyAlignment="1" applyBorder="1" applyFont="1">
      <alignment shrinkToFit="0" vertical="center" wrapText="0"/>
    </xf>
    <xf borderId="29" fillId="2" fontId="3" numFmtId="0" xfId="0" applyAlignment="1" applyBorder="1" applyFont="1">
      <alignment shrinkToFit="0" vertical="center" wrapText="0"/>
    </xf>
    <xf borderId="28" fillId="0" fontId="3" numFmtId="0" xfId="0" applyAlignment="1" applyBorder="1" applyFont="1">
      <alignment horizontal="center" shrinkToFit="0" vertical="center" wrapText="0"/>
    </xf>
    <xf borderId="25" fillId="2" fontId="3" numFmtId="0" xfId="0" applyAlignment="1" applyBorder="1" applyFont="1">
      <alignment shrinkToFit="0" vertical="center" wrapText="0"/>
    </xf>
    <xf borderId="16" fillId="0" fontId="3" numFmtId="0" xfId="0" applyAlignment="1" applyBorder="1" applyFont="1">
      <alignment shrinkToFit="0" vertical="center" wrapText="0"/>
    </xf>
    <xf borderId="23" fillId="2" fontId="3" numFmtId="0" xfId="0" applyAlignment="1" applyBorder="1" applyFont="1">
      <alignment shrinkToFit="0" vertical="center" wrapText="0"/>
    </xf>
    <xf borderId="11" fillId="3" fontId="3" numFmtId="0" xfId="0" applyAlignment="1" applyBorder="1" applyFill="1" applyFont="1">
      <alignment shrinkToFit="0" vertical="center" wrapText="0"/>
    </xf>
    <xf borderId="12" fillId="3" fontId="3" numFmtId="0" xfId="0" applyAlignment="1" applyBorder="1" applyFont="1">
      <alignment shrinkToFit="0" vertical="center" wrapText="0"/>
    </xf>
    <xf borderId="6" fillId="0" fontId="0" numFmtId="0" xfId="0" applyAlignment="1" applyBorder="1" applyFont="1">
      <alignment shrinkToFit="0" vertical="bottom" wrapText="1"/>
    </xf>
    <xf borderId="30" fillId="2" fontId="0" numFmtId="0" xfId="0" applyAlignment="1" applyBorder="1" applyFont="1">
      <alignment shrinkToFit="0" vertical="bottom" wrapText="1"/>
    </xf>
    <xf borderId="31" fillId="2" fontId="0" numFmtId="0" xfId="0" applyAlignment="1" applyBorder="1" applyFont="1">
      <alignment shrinkToFit="0" vertical="bottom" wrapText="1"/>
    </xf>
    <xf borderId="5" fillId="0" fontId="2" numFmtId="0" xfId="0" applyAlignment="1" applyBorder="1" applyFont="1">
      <alignment shrinkToFit="0" wrapText="1"/>
    </xf>
    <xf borderId="21" fillId="0" fontId="0" numFmtId="0" xfId="0" applyAlignment="1" applyBorder="1" applyFont="1">
      <alignment shrinkToFit="0" vertical="bottom" wrapText="1"/>
    </xf>
    <xf borderId="19" fillId="0" fontId="3" numFmtId="0" xfId="0" applyAlignment="1" applyBorder="1" applyFont="1">
      <alignment shrinkToFit="0" vertical="center" wrapText="0"/>
    </xf>
    <xf borderId="19" fillId="0" fontId="2" numFmtId="0" xfId="0" applyAlignment="1" applyBorder="1" applyFont="1">
      <alignment shrinkToFit="0" wrapText="1"/>
    </xf>
    <xf borderId="8" fillId="0" fontId="0" numFmtId="0" xfId="0" applyAlignment="1" applyBorder="1" applyFont="1">
      <alignment shrinkToFit="0" vertical="bottom" wrapText="1"/>
    </xf>
    <xf borderId="26" fillId="0" fontId="3" numFmtId="0" xfId="0" applyAlignment="1" applyBorder="1" applyFont="1">
      <alignment shrinkToFit="0" vertical="center" wrapText="0"/>
    </xf>
    <xf borderId="26" fillId="0" fontId="3" numFmtId="0" xfId="0" applyAlignment="1" applyBorder="1" applyFont="1">
      <alignment horizontal="center" shrinkToFit="0" vertical="center" wrapText="0"/>
    </xf>
    <xf borderId="32" fillId="0" fontId="0" numFmtId="0" xfId="0" applyAlignment="1" applyBorder="1" applyFont="1">
      <alignment shrinkToFit="0" vertical="bottom" wrapText="1"/>
    </xf>
    <xf borderId="26" fillId="0" fontId="5" numFmtId="0" xfId="0" applyAlignment="1" applyBorder="1" applyFont="1">
      <alignment shrinkToFit="0" vertical="center" wrapText="0"/>
    </xf>
    <xf borderId="26" fillId="0" fontId="0" numFmtId="166" xfId="0" applyAlignment="1" applyBorder="1" applyFont="1" applyNumberFormat="1">
      <alignment shrinkToFit="0" vertical="bottom" wrapText="1"/>
    </xf>
    <xf borderId="33" fillId="0" fontId="3" numFmtId="0" xfId="0" applyAlignment="1" applyBorder="1" applyFont="1">
      <alignment shrinkToFit="0" vertical="center" wrapText="0"/>
    </xf>
    <xf borderId="27" fillId="0" fontId="0" numFmtId="0" xfId="0" applyAlignment="1" applyBorder="1" applyFont="1">
      <alignment shrinkToFit="0" vertical="bottom" wrapText="1"/>
    </xf>
    <xf borderId="34" fillId="0" fontId="5" numFmtId="0" xfId="0" applyAlignment="1" applyBorder="1" applyFon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43.57"/>
    <col customWidth="1" min="2" max="2" width="29.29"/>
    <col customWidth="1" min="3" max="10" width="9.71"/>
    <col customWidth="1" hidden="1" min="11" max="14" width="23.57"/>
  </cols>
  <sheetData>
    <row r="1" ht="24.75" customHeight="1">
      <c r="A1" s="1" t="s">
        <v>2</v>
      </c>
      <c r="B1" s="2"/>
      <c r="C1" s="2"/>
      <c r="D1" s="2"/>
      <c r="E1" s="2"/>
      <c r="F1" s="2"/>
      <c r="G1" s="2"/>
      <c r="H1" s="3"/>
      <c r="I1" s="4"/>
      <c r="J1" s="6"/>
      <c r="K1" s="6" t="s">
        <v>3</v>
      </c>
      <c r="L1" s="6"/>
      <c r="M1" s="6"/>
      <c r="N1" s="6"/>
    </row>
    <row r="2" ht="17.25" customHeight="1">
      <c r="A2" s="5"/>
      <c r="B2" s="7"/>
      <c r="C2" s="5"/>
      <c r="D2" s="5"/>
      <c r="E2" s="5"/>
      <c r="F2" s="5"/>
      <c r="G2" s="5"/>
      <c r="H2" s="5"/>
      <c r="I2" s="6"/>
      <c r="J2" s="6"/>
      <c r="K2" s="6" t="s">
        <v>4</v>
      </c>
      <c r="L2" s="6" t="s">
        <v>5</v>
      </c>
      <c r="M2" s="6" t="s">
        <v>6</v>
      </c>
      <c r="N2" s="6" t="s">
        <v>7</v>
      </c>
    </row>
    <row r="3" ht="17.25" customHeight="1">
      <c r="A3" s="6" t="s">
        <v>8</v>
      </c>
      <c r="D3" s="6"/>
      <c r="E3" s="6"/>
      <c r="F3" s="6"/>
      <c r="G3" s="6"/>
      <c r="H3" s="6"/>
      <c r="I3" s="6"/>
      <c r="J3" s="6"/>
      <c r="K3" s="6" t="s">
        <v>9</v>
      </c>
      <c r="L3" s="6" t="s">
        <v>10</v>
      </c>
      <c r="M3" s="6" t="s">
        <v>11</v>
      </c>
      <c r="N3" s="6" t="s">
        <v>12</v>
      </c>
    </row>
    <row r="4" ht="17.25" customHeight="1">
      <c r="A4" s="6"/>
      <c r="B4" s="10"/>
      <c r="C4" s="6"/>
      <c r="D4" s="6"/>
      <c r="E4" s="6"/>
      <c r="F4" s="6"/>
      <c r="G4" s="6"/>
      <c r="H4" s="6"/>
      <c r="I4" s="6"/>
      <c r="J4" s="6"/>
      <c r="K4" s="6" t="s">
        <v>13</v>
      </c>
      <c r="L4" s="6" t="s">
        <v>14</v>
      </c>
      <c r="M4" s="6" t="s">
        <v>15</v>
      </c>
      <c r="N4" s="6" t="s">
        <v>16</v>
      </c>
    </row>
    <row r="5" ht="17.25" customHeight="1">
      <c r="A5" s="12" t="s">
        <v>17</v>
      </c>
      <c r="B5" s="13"/>
      <c r="C5" s="6"/>
      <c r="D5" s="6" t="s">
        <v>18</v>
      </c>
      <c r="E5" s="6"/>
      <c r="F5" s="6"/>
      <c r="G5" s="6"/>
      <c r="H5" s="6"/>
      <c r="I5" s="6"/>
      <c r="J5" s="6"/>
      <c r="K5" s="6"/>
      <c r="L5" s="6" t="s">
        <v>19</v>
      </c>
      <c r="M5" s="6" t="s">
        <v>20</v>
      </c>
      <c r="N5" s="6" t="s">
        <v>21</v>
      </c>
    </row>
    <row r="6" ht="17.25" customHeight="1">
      <c r="A6" s="17" t="s">
        <v>22</v>
      </c>
      <c r="B6" s="19">
        <v>43338.0</v>
      </c>
      <c r="C6" s="20"/>
      <c r="D6" s="6"/>
      <c r="E6" s="12"/>
      <c r="F6" s="10"/>
      <c r="G6" s="6"/>
      <c r="H6" s="6"/>
      <c r="I6" s="6"/>
      <c r="J6" s="6"/>
      <c r="K6" s="6"/>
      <c r="L6" s="6"/>
      <c r="M6" s="6" t="s">
        <v>29</v>
      </c>
      <c r="N6" s="6"/>
    </row>
    <row r="7" ht="17.25" customHeight="1">
      <c r="A7" s="22"/>
      <c r="B7" s="23"/>
      <c r="C7" s="6"/>
      <c r="D7" s="6"/>
      <c r="E7" s="6"/>
      <c r="F7" s="10"/>
      <c r="G7" s="6"/>
      <c r="H7" s="6"/>
      <c r="I7" s="6"/>
      <c r="J7" s="6"/>
      <c r="K7" s="6"/>
      <c r="L7" s="6"/>
      <c r="M7" s="6"/>
      <c r="N7" s="6"/>
    </row>
    <row r="8" ht="17.25" customHeight="1">
      <c r="A8" s="12" t="s">
        <v>30</v>
      </c>
      <c r="B8" s="25"/>
      <c r="C8" s="6"/>
      <c r="D8" s="6"/>
      <c r="E8" s="6"/>
      <c r="F8" s="10"/>
      <c r="G8" s="6"/>
      <c r="H8" s="6"/>
      <c r="I8" s="6"/>
      <c r="J8" s="6"/>
      <c r="K8" s="6"/>
      <c r="L8" s="6"/>
      <c r="M8" s="6"/>
      <c r="N8" s="6"/>
    </row>
    <row r="9" ht="17.25" customHeight="1">
      <c r="A9" s="27"/>
      <c r="B9" s="31" t="s">
        <v>9</v>
      </c>
      <c r="C9" s="20"/>
      <c r="D9" s="6"/>
      <c r="E9" s="6"/>
      <c r="F9" s="10"/>
      <c r="G9" s="6"/>
      <c r="H9" s="6"/>
      <c r="I9" s="6"/>
      <c r="J9" s="6"/>
      <c r="K9" s="6"/>
      <c r="L9" s="6"/>
      <c r="M9" s="6"/>
      <c r="N9" s="6"/>
    </row>
    <row r="10" ht="17.25" customHeight="1">
      <c r="A10" s="22"/>
      <c r="B10" s="7"/>
      <c r="C10" s="6"/>
      <c r="D10" s="6"/>
      <c r="E10" s="33"/>
      <c r="F10" s="33"/>
      <c r="G10" s="6"/>
      <c r="H10" s="6"/>
      <c r="I10" s="6"/>
      <c r="J10" s="6"/>
      <c r="K10" s="6"/>
      <c r="L10" s="6"/>
      <c r="M10" s="6"/>
      <c r="N10" s="6"/>
    </row>
    <row r="11" ht="17.25" customHeight="1">
      <c r="A11" s="12" t="s">
        <v>35</v>
      </c>
      <c r="B11" s="13"/>
      <c r="C11" s="6"/>
      <c r="D11" s="6" t="s">
        <v>36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ht="17.25" customHeight="1">
      <c r="A12" s="17" t="s">
        <v>37</v>
      </c>
      <c r="B12" s="31">
        <v>150.0</v>
      </c>
      <c r="C12" s="36" t="str">
        <f>B9</f>
        <v>kg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ht="17.25" customHeight="1">
      <c r="A13" s="17" t="s">
        <v>27</v>
      </c>
      <c r="B13" s="31">
        <v>200.0</v>
      </c>
      <c r="C13" s="36" t="str">
        <f>B9</f>
        <v>kg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ht="17.25" customHeight="1">
      <c r="A14" s="17" t="s">
        <v>34</v>
      </c>
      <c r="B14" s="31">
        <v>205.0</v>
      </c>
      <c r="C14" s="36" t="str">
        <f>B9</f>
        <v>kg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ht="17.25" customHeight="1">
      <c r="A15" s="6"/>
      <c r="B15" s="7"/>
      <c r="C15" s="6"/>
      <c r="D15" s="6"/>
      <c r="E15" s="12"/>
      <c r="F15" s="12"/>
      <c r="G15" s="6"/>
      <c r="H15" s="6"/>
      <c r="I15" s="6"/>
      <c r="J15" s="6"/>
      <c r="K15" s="6"/>
      <c r="L15" s="6"/>
      <c r="M15" s="6"/>
      <c r="N15" s="6"/>
    </row>
    <row r="16" ht="17.25" customHeight="1">
      <c r="A16" s="12" t="s">
        <v>39</v>
      </c>
      <c r="B16" s="40"/>
      <c r="C16" s="6"/>
      <c r="D16" s="6" t="s">
        <v>40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ht="17.25" customHeight="1">
      <c r="A17" s="42" t="s">
        <v>41</v>
      </c>
      <c r="B17" s="49" t="s">
        <v>14</v>
      </c>
      <c r="C17" s="5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ht="17.25" customHeight="1">
      <c r="A18" s="42" t="s">
        <v>50</v>
      </c>
      <c r="B18" s="49" t="s">
        <v>20</v>
      </c>
      <c r="C18" s="50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ht="17.25" customHeight="1">
      <c r="A19" s="42" t="s">
        <v>51</v>
      </c>
      <c r="B19" s="49" t="s">
        <v>12</v>
      </c>
      <c r="C19" s="50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ht="17.25" customHeight="1">
      <c r="A20" s="6"/>
      <c r="B20" s="5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ht="18.0" customHeight="1">
      <c r="A21" s="12" t="s">
        <v>53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ht="17.25" customHeight="1">
      <c r="A22" s="6" t="s">
        <v>54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ht="18.0" customHeight="1">
      <c r="A23" s="6" t="s">
        <v>55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ht="18.0" customHeight="1">
      <c r="A24" s="6" t="s">
        <v>56</v>
      </c>
      <c r="G24" s="6"/>
      <c r="H24" s="6"/>
      <c r="I24" s="6"/>
      <c r="J24" s="6"/>
      <c r="K24" s="6"/>
      <c r="L24" s="6"/>
      <c r="M24" s="6"/>
      <c r="N24" s="6"/>
    </row>
    <row r="25" ht="18.0" customHeight="1">
      <c r="A25" s="6" t="s">
        <v>57</v>
      </c>
      <c r="F25" s="6"/>
      <c r="G25" s="6"/>
      <c r="H25" s="6"/>
      <c r="I25" s="6"/>
      <c r="J25" s="6"/>
      <c r="K25" s="6"/>
      <c r="L25" s="6"/>
      <c r="M25" s="6"/>
      <c r="N25" s="6"/>
    </row>
    <row r="26" ht="17.25" customHeight="1">
      <c r="A26" s="6"/>
      <c r="B26" s="1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ht="17.25" customHeight="1">
      <c r="A27" s="6"/>
      <c r="B27" s="10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ht="17.25" customHeight="1">
      <c r="A28" s="6"/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ht="17.25" customHeight="1">
      <c r="A29" s="6"/>
      <c r="B29" s="10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ht="17.25" customHeight="1">
      <c r="A30" s="6"/>
      <c r="B30" s="10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ht="17.25" customHeight="1">
      <c r="A31" s="6"/>
      <c r="B31" s="10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ht="17.25" customHeight="1">
      <c r="A32" s="6"/>
      <c r="B32" s="10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ht="17.25" customHeight="1">
      <c r="A33" s="6"/>
      <c r="B33" s="10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ht="17.25" customHeight="1">
      <c r="A34" s="6"/>
      <c r="B34" s="10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ht="17.25" customHeight="1">
      <c r="A35" s="6"/>
      <c r="B35" s="10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7.25" customHeight="1">
      <c r="A36" s="6"/>
      <c r="B36" s="10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ht="17.25" customHeight="1">
      <c r="A37" s="6"/>
      <c r="B37" s="10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ht="17.25" customHeight="1">
      <c r="A38" s="6"/>
      <c r="B38" s="10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ht="17.25" customHeight="1">
      <c r="A39" s="6"/>
      <c r="B39" s="10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ht="17.25" customHeight="1">
      <c r="A40" s="6"/>
      <c r="B40" s="10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ht="17.25" customHeight="1">
      <c r="A41" s="6"/>
      <c r="B41" s="10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ht="17.25" customHeight="1">
      <c r="A42" s="6"/>
      <c r="B42" s="10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ht="17.25" customHeight="1">
      <c r="A43" s="6"/>
      <c r="B43" s="10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ht="17.25" customHeight="1">
      <c r="A44" s="6"/>
      <c r="B44" s="10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ht="17.25" customHeight="1">
      <c r="A45" s="6"/>
      <c r="B45" s="10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ht="17.25" customHeight="1">
      <c r="A46" s="6"/>
      <c r="B46" s="10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ht="17.25" customHeight="1">
      <c r="A47" s="6"/>
      <c r="B47" s="10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ht="17.25" customHeight="1">
      <c r="A48" s="6"/>
      <c r="B48" s="10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ht="17.25" customHeight="1">
      <c r="A49" s="6"/>
      <c r="B49" s="10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ht="17.25" customHeight="1">
      <c r="A50" s="6"/>
      <c r="B50" s="10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ht="17.25" customHeight="1">
      <c r="A51" s="6"/>
      <c r="B51" s="1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ht="17.25" customHeight="1">
      <c r="A52" s="6"/>
      <c r="B52" s="10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ht="17.25" customHeight="1">
      <c r="A53" s="6"/>
      <c r="B53" s="10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ht="17.25" customHeight="1">
      <c r="A54" s="6"/>
      <c r="B54" s="10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ht="17.25" customHeight="1">
      <c r="A55" s="6"/>
      <c r="B55" s="10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ht="17.25" customHeight="1">
      <c r="A56" s="6"/>
      <c r="B56" s="10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ht="17.25" customHeight="1">
      <c r="A57" s="6"/>
      <c r="B57" s="10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ht="17.25" customHeight="1">
      <c r="A58" s="6"/>
      <c r="B58" s="10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ht="17.25" customHeight="1">
      <c r="A59" s="6"/>
      <c r="B59" s="10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ht="17.25" customHeight="1">
      <c r="A60" s="6"/>
      <c r="B60" s="10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ht="17.25" customHeight="1">
      <c r="A61" s="6"/>
      <c r="B61" s="10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ht="17.25" customHeight="1">
      <c r="A62" s="6"/>
      <c r="B62" s="10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ht="17.25" customHeight="1">
      <c r="A63" s="6"/>
      <c r="B63" s="10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ht="17.25" customHeight="1">
      <c r="A64" s="6"/>
      <c r="B64" s="10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ht="17.25" customHeight="1">
      <c r="A65" s="6"/>
      <c r="B65" s="10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ht="17.25" customHeight="1">
      <c r="A66" s="6"/>
      <c r="B66" s="10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ht="17.25" customHeight="1">
      <c r="A67" s="6"/>
      <c r="B67" s="10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ht="17.25" customHeight="1">
      <c r="A68" s="6"/>
      <c r="B68" s="10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ht="17.25" customHeight="1">
      <c r="A69" s="6"/>
      <c r="B69" s="10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ht="17.25" customHeight="1">
      <c r="A70" s="6"/>
      <c r="B70" s="10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ht="17.25" customHeight="1">
      <c r="A71" s="6"/>
      <c r="B71" s="10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ht="17.25" customHeight="1">
      <c r="A72" s="6"/>
      <c r="B72" s="10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ht="17.25" customHeight="1">
      <c r="A73" s="6"/>
      <c r="B73" s="10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ht="17.25" customHeight="1">
      <c r="A74" s="6"/>
      <c r="B74" s="1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ht="17.25" customHeight="1">
      <c r="A75" s="6"/>
      <c r="B75" s="10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ht="17.25" customHeight="1">
      <c r="A76" s="6"/>
      <c r="B76" s="10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ht="17.25" customHeight="1">
      <c r="A77" s="6"/>
      <c r="B77" s="10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ht="17.25" customHeight="1">
      <c r="A78" s="6"/>
      <c r="B78" s="10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ht="17.25" customHeight="1">
      <c r="A79" s="6"/>
      <c r="B79" s="10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ht="17.25" customHeight="1">
      <c r="A80" s="6"/>
      <c r="B80" s="10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ht="17.25" customHeight="1">
      <c r="A81" s="6"/>
      <c r="B81" s="10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ht="17.25" customHeight="1">
      <c r="A82" s="6"/>
      <c r="B82" s="10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ht="17.25" customHeight="1">
      <c r="A83" s="6"/>
      <c r="B83" s="10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ht="17.25" customHeight="1">
      <c r="A84" s="6"/>
      <c r="B84" s="10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ht="17.25" customHeight="1">
      <c r="A85" s="6"/>
      <c r="B85" s="10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ht="17.25" customHeight="1">
      <c r="A86" s="6"/>
      <c r="B86" s="10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ht="17.25" customHeight="1">
      <c r="A87" s="6"/>
      <c r="B87" s="10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ht="17.25" customHeight="1">
      <c r="A88" s="6"/>
      <c r="B88" s="10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ht="17.25" customHeight="1">
      <c r="A89" s="6"/>
      <c r="B89" s="10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ht="17.25" customHeight="1">
      <c r="A90" s="6"/>
      <c r="B90" s="10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ht="17.25" customHeight="1">
      <c r="A91" s="6"/>
      <c r="B91" s="10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ht="17.25" customHeight="1">
      <c r="A92" s="6"/>
      <c r="B92" s="10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ht="17.25" customHeight="1">
      <c r="A93" s="6"/>
      <c r="B93" s="10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ht="17.25" customHeight="1">
      <c r="A94" s="6"/>
      <c r="B94" s="10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ht="17.25" customHeight="1">
      <c r="A95" s="6"/>
      <c r="B95" s="10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ht="17.25" customHeight="1">
      <c r="A96" s="6"/>
      <c r="B96" s="10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ht="17.25" customHeight="1">
      <c r="A97" s="6"/>
      <c r="B97" s="10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ht="17.25" customHeight="1">
      <c r="A98" s="6"/>
      <c r="B98" s="10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ht="17.25" customHeight="1">
      <c r="A99" s="6"/>
      <c r="B99" s="10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ht="17.25" customHeight="1">
      <c r="A100" s="6"/>
      <c r="B100" s="10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H1"/>
    <mergeCell ref="A3:C3"/>
    <mergeCell ref="A21:B21"/>
    <mergeCell ref="A22:B22"/>
    <mergeCell ref="A23:D23"/>
    <mergeCell ref="A24:F24"/>
    <mergeCell ref="A25:E25"/>
  </mergeCells>
  <dataValidations>
    <dataValidation type="list" allowBlank="1" showErrorMessage="1" sqref="B17">
      <formula1>Inputs!L3:L6</formula1>
    </dataValidation>
    <dataValidation type="list" allowBlank="1" showErrorMessage="1" sqref="B19">
      <formula1>Inputs!N3:N6</formula1>
    </dataValidation>
    <dataValidation type="list" allowBlank="1" showErrorMessage="1" sqref="B9">
      <formula1>Inputs!K3:K4</formula1>
    </dataValidation>
    <dataValidation type="list" allowBlank="1" showErrorMessage="1" sqref="B18">
      <formula1>Inputs!M3:M6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9.29"/>
    <col customWidth="1" min="2" max="2" width="12.14"/>
    <col customWidth="1" min="3" max="10" width="6.43"/>
    <col customWidth="1" min="11" max="12" width="12.57"/>
  </cols>
  <sheetData>
    <row r="1" ht="24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3"/>
    </row>
    <row r="2" ht="17.2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ht="17.25" customHeight="1">
      <c r="A3" s="8">
        <f>Inputs!B6</f>
        <v>43338</v>
      </c>
      <c r="B3" s="6"/>
      <c r="C3" s="9"/>
      <c r="D3" s="9"/>
      <c r="E3" s="9"/>
      <c r="F3" s="9"/>
      <c r="G3" s="9"/>
      <c r="H3" s="9"/>
      <c r="I3" s="9"/>
      <c r="J3" s="9"/>
    </row>
    <row r="4" ht="17.25" customHeight="1">
      <c r="A4" s="11"/>
      <c r="B4" s="14"/>
      <c r="C4" s="15" t="s">
        <v>23</v>
      </c>
      <c r="D4" s="16"/>
      <c r="E4" s="15" t="s">
        <v>24</v>
      </c>
      <c r="F4" s="16"/>
      <c r="G4" s="15" t="s">
        <v>25</v>
      </c>
      <c r="H4" s="16"/>
      <c r="I4" s="15" t="s">
        <v>26</v>
      </c>
      <c r="J4" s="16"/>
    </row>
    <row r="5" ht="17.25" customHeight="1">
      <c r="A5" s="18" t="s">
        <v>27</v>
      </c>
      <c r="B5" s="18" t="s">
        <v>28</v>
      </c>
      <c r="C5" s="24">
        <f>IF((Inputs!B9="kg"),MROUND((Inputs!B13*0.8),2.5),MROUND((Inputs!B13*0.8),5))</f>
        <v>160</v>
      </c>
      <c r="D5" s="26" t="s">
        <v>31</v>
      </c>
      <c r="E5" s="24">
        <f t="shared" ref="E5:E6" si="1">C5</f>
        <v>160</v>
      </c>
      <c r="F5" s="26" t="s">
        <v>31</v>
      </c>
      <c r="G5" s="24">
        <f>E5</f>
        <v>160</v>
      </c>
      <c r="H5" s="26" t="s">
        <v>31</v>
      </c>
      <c r="I5" s="24">
        <f>G5</f>
        <v>160</v>
      </c>
      <c r="J5" s="26" t="s">
        <v>31</v>
      </c>
      <c r="K5" s="28" t="s">
        <v>32</v>
      </c>
      <c r="L5" s="28"/>
    </row>
    <row r="6" ht="17.25" customHeight="1">
      <c r="A6" s="32" t="s">
        <v>34</v>
      </c>
      <c r="B6" s="18" t="s">
        <v>28</v>
      </c>
      <c r="C6" s="35">
        <f>IF((Inputs!B9="kg"),MROUND((Inputs!B14*0.8),2.5),MROUND((Inputs!B14*0.8),5))</f>
        <v>165</v>
      </c>
      <c r="D6" s="38" t="s">
        <v>31</v>
      </c>
      <c r="E6" s="35">
        <f t="shared" si="1"/>
        <v>165</v>
      </c>
      <c r="F6" s="38" t="s">
        <v>31</v>
      </c>
      <c r="G6" s="43"/>
      <c r="H6" s="44"/>
      <c r="I6" s="43"/>
      <c r="J6" s="44"/>
    </row>
    <row r="7" ht="17.25" customHeight="1">
      <c r="A7" s="32" t="s">
        <v>46</v>
      </c>
      <c r="B7" s="18" t="s">
        <v>28</v>
      </c>
      <c r="C7" s="35"/>
      <c r="D7" s="38"/>
      <c r="E7" s="35"/>
      <c r="F7" s="38"/>
      <c r="G7" s="35"/>
      <c r="H7" s="38"/>
      <c r="I7" s="43"/>
      <c r="J7" s="44"/>
      <c r="K7" s="28" t="s">
        <v>47</v>
      </c>
    </row>
    <row r="8" ht="17.25" customHeight="1">
      <c r="A8" s="46" t="s">
        <v>48</v>
      </c>
      <c r="B8" s="18" t="s">
        <v>28</v>
      </c>
      <c r="C8" s="47"/>
      <c r="D8" s="48"/>
      <c r="E8" s="47"/>
      <c r="F8" s="48"/>
      <c r="G8" s="47"/>
      <c r="H8" s="48"/>
      <c r="I8" s="43"/>
      <c r="J8" s="44"/>
      <c r="K8" s="28" t="s">
        <v>49</v>
      </c>
    </row>
    <row r="9" ht="17.25" customHeight="1">
      <c r="A9" s="5"/>
      <c r="B9" s="5"/>
      <c r="C9" s="5"/>
      <c r="D9" s="5"/>
      <c r="E9" s="5"/>
      <c r="F9" s="5"/>
      <c r="G9" s="5"/>
      <c r="H9" s="5"/>
      <c r="I9" s="51"/>
      <c r="J9" s="51"/>
    </row>
    <row r="10" ht="17.25" customHeight="1">
      <c r="A10" s="8">
        <f>Inputs!B6+1</f>
        <v>43339</v>
      </c>
      <c r="B10" s="6"/>
      <c r="C10" s="9"/>
      <c r="D10" s="9"/>
      <c r="E10" s="9"/>
      <c r="F10" s="9"/>
      <c r="G10" s="9"/>
      <c r="H10" s="9"/>
      <c r="I10" s="9"/>
      <c r="J10" s="9"/>
    </row>
    <row r="11" ht="17.25" customHeight="1">
      <c r="A11" s="9"/>
      <c r="B11" s="14"/>
      <c r="C11" s="15" t="s">
        <v>23</v>
      </c>
      <c r="D11" s="16"/>
      <c r="E11" s="15" t="s">
        <v>24</v>
      </c>
      <c r="F11" s="16"/>
      <c r="G11" s="15" t="s">
        <v>25</v>
      </c>
      <c r="H11" s="16"/>
      <c r="I11" s="15" t="s">
        <v>26</v>
      </c>
      <c r="J11" s="16"/>
    </row>
    <row r="12" ht="17.25" customHeight="1">
      <c r="A12" s="18" t="s">
        <v>37</v>
      </c>
      <c r="B12" s="18" t="s">
        <v>28</v>
      </c>
      <c r="C12" s="24">
        <f>IF((Inputs!B9="kg"),MROUND((Inputs!B12*0.5),2.5),MROUND((Inputs!B12*0.5),5))</f>
        <v>75</v>
      </c>
      <c r="D12" s="26" t="s">
        <v>52</v>
      </c>
      <c r="E12" s="24">
        <f>IF((Inputs!B9="kg"),MROUND((Inputs!B12*0.675),2.5),MROUND((Inputs!B12*0.675),5))</f>
        <v>102.5</v>
      </c>
      <c r="F12" s="26" t="s">
        <v>52</v>
      </c>
      <c r="G12" s="24">
        <f>IF((Inputs!B9="kg"),MROUND((Inputs!B12*0.75),2.5),MROUND((Inputs!B12*0.75),5))</f>
        <v>112.5</v>
      </c>
      <c r="H12" s="26" t="s">
        <v>45</v>
      </c>
      <c r="I12" s="24">
        <f>IF((Inputs!B9="kg"),MROUND((Inputs!B12*0.775),2.5),MROUND((Inputs!B12*0.775),5))</f>
        <v>117.5</v>
      </c>
      <c r="J12" s="26" t="s">
        <v>31</v>
      </c>
    </row>
    <row r="13" ht="17.25" customHeight="1">
      <c r="A13" s="32" t="str">
        <f>Inputs!B17</f>
        <v>Barbell Row</v>
      </c>
      <c r="B13" s="18" t="s">
        <v>28</v>
      </c>
      <c r="C13" s="35">
        <v>80.0</v>
      </c>
      <c r="D13" s="38" t="s">
        <v>52</v>
      </c>
      <c r="E13" s="35">
        <v>80.0</v>
      </c>
      <c r="F13" s="38" t="s">
        <v>52</v>
      </c>
      <c r="G13" s="35">
        <v>80.0</v>
      </c>
      <c r="H13" s="38" t="s">
        <v>45</v>
      </c>
      <c r="I13" s="35">
        <v>80.0</v>
      </c>
      <c r="J13" s="38" t="s">
        <v>31</v>
      </c>
    </row>
    <row r="14" ht="17.25" customHeight="1">
      <c r="A14" s="32" t="str">
        <f>Inputs!B18</f>
        <v>Military Press</v>
      </c>
      <c r="B14" s="18" t="s">
        <v>28</v>
      </c>
      <c r="C14" s="35">
        <v>50.0</v>
      </c>
      <c r="D14" s="38" t="s">
        <v>58</v>
      </c>
      <c r="E14" s="35">
        <v>50.0</v>
      </c>
      <c r="F14" s="38" t="s">
        <v>59</v>
      </c>
      <c r="G14" s="35">
        <v>50.0</v>
      </c>
      <c r="H14" s="38" t="s">
        <v>60</v>
      </c>
      <c r="I14" s="35">
        <v>50.0</v>
      </c>
      <c r="J14" s="38" t="s">
        <v>61</v>
      </c>
    </row>
    <row r="15" ht="17.25" customHeight="1">
      <c r="A15" s="32" t="str">
        <f>Inputs!B19</f>
        <v>Weighted Pull-up</v>
      </c>
      <c r="B15" s="18" t="s">
        <v>28</v>
      </c>
      <c r="C15" s="35"/>
      <c r="D15" s="38" t="s">
        <v>58</v>
      </c>
      <c r="E15" s="35"/>
      <c r="F15" s="38" t="s">
        <v>58</v>
      </c>
      <c r="G15" s="35"/>
      <c r="H15" s="38" t="s">
        <v>52</v>
      </c>
      <c r="I15" s="35"/>
      <c r="J15" s="38" t="s">
        <v>45</v>
      </c>
    </row>
    <row r="16" ht="17.25" customHeight="1">
      <c r="A16" s="32" t="s">
        <v>46</v>
      </c>
      <c r="B16" s="18" t="s">
        <v>28</v>
      </c>
      <c r="C16" s="35"/>
      <c r="D16" s="38" t="s">
        <v>63</v>
      </c>
      <c r="E16" s="35"/>
      <c r="F16" s="38" t="s">
        <v>63</v>
      </c>
      <c r="G16" s="35"/>
      <c r="H16" s="38" t="s">
        <v>63</v>
      </c>
      <c r="I16" s="43"/>
      <c r="J16" s="44" t="s">
        <v>63</v>
      </c>
      <c r="K16" s="28" t="s">
        <v>64</v>
      </c>
    </row>
    <row r="17" ht="17.25" customHeight="1">
      <c r="A17" s="46" t="s">
        <v>48</v>
      </c>
      <c r="B17" s="18" t="s">
        <v>28</v>
      </c>
      <c r="C17" s="47"/>
      <c r="D17" s="48" t="s">
        <v>63</v>
      </c>
      <c r="E17" s="47"/>
      <c r="F17" s="48" t="s">
        <v>63</v>
      </c>
      <c r="G17" s="47"/>
      <c r="H17" s="48" t="s">
        <v>63</v>
      </c>
      <c r="I17" s="52"/>
      <c r="J17" s="55" t="s">
        <v>63</v>
      </c>
      <c r="K17" s="28" t="s">
        <v>65</v>
      </c>
    </row>
    <row r="18" ht="17.2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ht="17.25" customHeight="1">
      <c r="A19" s="8">
        <f>Inputs!B6+3</f>
        <v>43341</v>
      </c>
      <c r="B19" s="6"/>
      <c r="C19" s="9"/>
      <c r="D19" s="9"/>
      <c r="E19" s="9"/>
      <c r="F19" s="9"/>
      <c r="G19" s="9"/>
      <c r="H19" s="9"/>
      <c r="I19" s="9"/>
      <c r="J19" s="9"/>
    </row>
    <row r="20" ht="17.25" customHeight="1">
      <c r="A20" s="9"/>
      <c r="B20" s="14"/>
      <c r="C20" s="15" t="s">
        <v>23</v>
      </c>
      <c r="D20" s="16"/>
      <c r="E20" s="15" t="s">
        <v>24</v>
      </c>
      <c r="F20" s="16"/>
      <c r="G20" s="15" t="s">
        <v>25</v>
      </c>
      <c r="H20" s="16"/>
      <c r="I20" s="15" t="s">
        <v>26</v>
      </c>
      <c r="J20" s="16"/>
    </row>
    <row r="21" ht="17.25" customHeight="1">
      <c r="A21" s="18" t="s">
        <v>37</v>
      </c>
      <c r="B21" s="18" t="s">
        <v>28</v>
      </c>
      <c r="C21" s="24">
        <f>IF((Inputs!B9="kg"),MROUND((Inputs!B12*0.5),2.5),MROUND((Inputs!B12*0.5),5))</f>
        <v>75</v>
      </c>
      <c r="D21" s="26" t="s">
        <v>52</v>
      </c>
      <c r="E21" s="24">
        <f>IF((Inputs!B9="kg"),MROUND((Inputs!B12*0.675),2.5),MROUND((Inputs!B12*0.675),5))</f>
        <v>102.5</v>
      </c>
      <c r="F21" s="26" t="s">
        <v>52</v>
      </c>
      <c r="G21" s="24">
        <f>IF((Inputs!B9="kg"),MROUND((Inputs!B12*0.75),2.5),MROUND((Inputs!B12*0.75),5))</f>
        <v>112.5</v>
      </c>
      <c r="H21" s="26" t="s">
        <v>45</v>
      </c>
      <c r="I21" s="24">
        <f>IF((Inputs!B9="kg"),MROUND((Inputs!B12*0.775),2.5),MROUND((Inputs!B12*0.775),5))</f>
        <v>117.5</v>
      </c>
      <c r="J21" s="26" t="s">
        <v>31</v>
      </c>
    </row>
    <row r="22" ht="17.25" customHeight="1">
      <c r="A22" s="32" t="str">
        <f>Inputs!B17</f>
        <v>Barbell Row</v>
      </c>
      <c r="B22" s="18" t="s">
        <v>28</v>
      </c>
      <c r="C22" s="35"/>
      <c r="D22" s="38" t="s">
        <v>52</v>
      </c>
      <c r="E22" s="35"/>
      <c r="F22" s="38" t="s">
        <v>52</v>
      </c>
      <c r="G22" s="35"/>
      <c r="H22" s="38" t="s">
        <v>45</v>
      </c>
      <c r="I22" s="35"/>
      <c r="J22" s="38" t="s">
        <v>31</v>
      </c>
      <c r="K22" s="28" t="s">
        <v>68</v>
      </c>
    </row>
    <row r="23" ht="17.25" customHeight="1">
      <c r="A23" s="32" t="str">
        <f>Inputs!B18</f>
        <v>Military Press</v>
      </c>
      <c r="B23" s="18" t="s">
        <v>28</v>
      </c>
      <c r="C23" s="35">
        <v>40.0</v>
      </c>
      <c r="D23" s="38" t="s">
        <v>58</v>
      </c>
      <c r="E23" s="35">
        <v>40.0</v>
      </c>
      <c r="F23" s="38" t="s">
        <v>58</v>
      </c>
      <c r="G23" s="35">
        <v>45.0</v>
      </c>
      <c r="H23" s="38" t="s">
        <v>52</v>
      </c>
      <c r="I23" s="35">
        <v>45.0</v>
      </c>
      <c r="J23" s="38" t="s">
        <v>45</v>
      </c>
    </row>
    <row r="24" ht="17.25" customHeight="1">
      <c r="A24" s="32" t="str">
        <f>Inputs!B19</f>
        <v>Weighted Pull-up</v>
      </c>
      <c r="B24" s="18" t="s">
        <v>28</v>
      </c>
      <c r="C24" s="35"/>
      <c r="D24" s="38" t="s">
        <v>58</v>
      </c>
      <c r="E24" s="35"/>
      <c r="F24" s="38" t="s">
        <v>58</v>
      </c>
      <c r="G24" s="35">
        <v>10.0</v>
      </c>
      <c r="H24" s="38" t="s">
        <v>52</v>
      </c>
      <c r="I24" s="35">
        <v>10.0</v>
      </c>
      <c r="J24" s="38" t="s">
        <v>45</v>
      </c>
    </row>
    <row r="25" ht="17.25" customHeight="1">
      <c r="A25" s="32" t="s">
        <v>46</v>
      </c>
      <c r="B25" s="18" t="s">
        <v>28</v>
      </c>
      <c r="C25" s="35"/>
      <c r="D25" s="38" t="s">
        <v>63</v>
      </c>
      <c r="E25" s="35"/>
      <c r="F25" s="38" t="s">
        <v>63</v>
      </c>
      <c r="G25" s="35"/>
      <c r="H25" s="38" t="s">
        <v>63</v>
      </c>
      <c r="I25" s="43"/>
      <c r="J25" s="44" t="s">
        <v>63</v>
      </c>
      <c r="K25" s="28" t="s">
        <v>70</v>
      </c>
    </row>
    <row r="26" ht="17.25" customHeight="1">
      <c r="A26" s="46" t="s">
        <v>48</v>
      </c>
      <c r="B26" s="18" t="s">
        <v>28</v>
      </c>
      <c r="C26" s="47"/>
      <c r="D26" s="48" t="s">
        <v>63</v>
      </c>
      <c r="E26" s="47"/>
      <c r="F26" s="48" t="s">
        <v>63</v>
      </c>
      <c r="G26" s="47"/>
      <c r="H26" s="48" t="s">
        <v>63</v>
      </c>
      <c r="I26" s="52"/>
      <c r="J26" s="55" t="s">
        <v>63</v>
      </c>
    </row>
    <row r="27" ht="17.2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ht="18.0" customHeight="1">
      <c r="A28" s="8">
        <f>Inputs!B6+4</f>
        <v>43342</v>
      </c>
      <c r="B28" s="6"/>
      <c r="C28" s="9"/>
      <c r="D28" s="9"/>
      <c r="E28" s="9"/>
      <c r="F28" s="9"/>
      <c r="G28" s="9"/>
      <c r="H28" s="9"/>
      <c r="I28" s="9"/>
      <c r="J28" s="9"/>
    </row>
    <row r="29" ht="16.5" customHeight="1">
      <c r="A29" s="11"/>
      <c r="B29" s="14"/>
      <c r="C29" s="15" t="s">
        <v>23</v>
      </c>
      <c r="D29" s="16"/>
      <c r="E29" s="15" t="s">
        <v>24</v>
      </c>
      <c r="F29" s="16"/>
      <c r="G29" s="15" t="s">
        <v>25</v>
      </c>
      <c r="H29" s="16"/>
      <c r="I29" s="15" t="s">
        <v>26</v>
      </c>
      <c r="J29" s="16"/>
    </row>
    <row r="30" ht="18.0" customHeight="1">
      <c r="A30" s="18" t="s">
        <v>27</v>
      </c>
      <c r="B30" s="18" t="s">
        <v>28</v>
      </c>
      <c r="C30" s="24">
        <f>IF((Inputs!B34="kg"),MROUND((Inputs!B13*0.7),2.5),MROUND((Inputs!B13*0.7),5))</f>
        <v>140</v>
      </c>
      <c r="D30" s="26" t="s">
        <v>45</v>
      </c>
      <c r="E30" s="24">
        <f t="shared" ref="E30:E31" si="2">C30</f>
        <v>140</v>
      </c>
      <c r="F30" s="26" t="s">
        <v>45</v>
      </c>
      <c r="G30" s="24">
        <f>E30</f>
        <v>140</v>
      </c>
      <c r="H30" s="26" t="s">
        <v>45</v>
      </c>
      <c r="I30" s="24">
        <f>G30</f>
        <v>140</v>
      </c>
      <c r="J30" s="26" t="s">
        <v>45</v>
      </c>
    </row>
    <row r="31" ht="18.0" customHeight="1">
      <c r="A31" s="32" t="s">
        <v>34</v>
      </c>
      <c r="B31" s="32" t="s">
        <v>28</v>
      </c>
      <c r="C31" s="35">
        <f>IF((Inputs!B34="kg"),MROUND((Inputs!B14*0.7),2.5),MROUND((Inputs!B14*0.7),5))</f>
        <v>145</v>
      </c>
      <c r="D31" s="38" t="s">
        <v>45</v>
      </c>
      <c r="E31" s="35">
        <f t="shared" si="2"/>
        <v>145</v>
      </c>
      <c r="F31" s="38" t="s">
        <v>45</v>
      </c>
      <c r="G31" s="43"/>
      <c r="H31" s="44"/>
      <c r="I31" s="43"/>
      <c r="J31" s="44"/>
    </row>
    <row r="32" ht="18.0" customHeight="1">
      <c r="A32" s="32" t="s">
        <v>46</v>
      </c>
      <c r="B32" s="32" t="s">
        <v>28</v>
      </c>
      <c r="C32" s="35"/>
      <c r="D32" s="38"/>
      <c r="E32" s="35"/>
      <c r="F32" s="38"/>
      <c r="G32" s="35"/>
      <c r="H32" s="38"/>
      <c r="I32" s="43"/>
      <c r="J32" s="44"/>
    </row>
    <row r="33" ht="18.0" customHeight="1">
      <c r="A33" s="46" t="s">
        <v>48</v>
      </c>
      <c r="B33" s="46" t="s">
        <v>28</v>
      </c>
      <c r="C33" s="47"/>
      <c r="D33" s="48"/>
      <c r="E33" s="47"/>
      <c r="F33" s="48"/>
      <c r="G33" s="47"/>
      <c r="H33" s="48"/>
      <c r="I33" s="43"/>
      <c r="J33" s="44"/>
    </row>
    <row r="34" ht="18.0" customHeight="1">
      <c r="A34" s="5"/>
      <c r="B34" s="5"/>
      <c r="C34" s="5"/>
      <c r="D34" s="5"/>
      <c r="E34" s="5"/>
      <c r="F34" s="5"/>
      <c r="G34" s="5"/>
      <c r="H34" s="5"/>
      <c r="I34" s="51"/>
      <c r="J34" s="51"/>
    </row>
    <row r="35" ht="17.25" customHeight="1">
      <c r="A35" s="8">
        <f>Inputs!B6+5</f>
        <v>43343</v>
      </c>
      <c r="B35" s="6"/>
      <c r="C35" s="9"/>
      <c r="D35" s="9"/>
      <c r="E35" s="9"/>
      <c r="F35" s="9"/>
      <c r="G35" s="9"/>
      <c r="H35" s="9"/>
      <c r="I35" s="9"/>
      <c r="J35" s="9"/>
    </row>
    <row r="36" ht="17.25" customHeight="1">
      <c r="A36" s="9"/>
      <c r="B36" s="14"/>
      <c r="C36" s="15" t="s">
        <v>23</v>
      </c>
      <c r="D36" s="16"/>
      <c r="E36" s="15" t="s">
        <v>24</v>
      </c>
      <c r="F36" s="16"/>
      <c r="G36" s="15" t="s">
        <v>25</v>
      </c>
      <c r="H36" s="16"/>
      <c r="I36" s="15" t="s">
        <v>26</v>
      </c>
      <c r="J36" s="16"/>
    </row>
    <row r="37" ht="17.25" customHeight="1">
      <c r="A37" s="18" t="s">
        <v>37</v>
      </c>
      <c r="B37" s="18" t="s">
        <v>28</v>
      </c>
      <c r="C37" s="24">
        <f>IF((Inputs!B9="kg"),MROUND((Inputs!B12*0.8),2.5),MROUND((Inputs!B12*0.8),5))</f>
        <v>120</v>
      </c>
      <c r="D37" s="26" t="s">
        <v>73</v>
      </c>
      <c r="E37" s="29"/>
      <c r="F37" s="30"/>
      <c r="G37" s="29"/>
      <c r="H37" s="30"/>
      <c r="I37" s="29"/>
      <c r="J37" s="30"/>
    </row>
    <row r="38" ht="17.25" customHeight="1">
      <c r="A38" s="32" t="str">
        <f>Inputs!B17</f>
        <v>Barbell Row</v>
      </c>
      <c r="B38" s="32" t="s">
        <v>28</v>
      </c>
      <c r="C38" s="35">
        <v>80.0</v>
      </c>
      <c r="D38" s="38" t="s">
        <v>52</v>
      </c>
      <c r="E38" s="35">
        <v>80.0</v>
      </c>
      <c r="F38" s="38" t="s">
        <v>52</v>
      </c>
      <c r="G38" s="35">
        <v>82.5</v>
      </c>
      <c r="H38" s="38" t="s">
        <v>45</v>
      </c>
      <c r="I38" s="35">
        <v>85.0</v>
      </c>
      <c r="J38" s="38" t="s">
        <v>31</v>
      </c>
    </row>
    <row r="39" ht="17.25" customHeight="1">
      <c r="A39" s="32" t="str">
        <f>Inputs!B18</f>
        <v>Military Press</v>
      </c>
      <c r="B39" s="32" t="s">
        <v>28</v>
      </c>
      <c r="C39" s="35"/>
      <c r="D39" s="38" t="s">
        <v>58</v>
      </c>
      <c r="E39" s="35"/>
      <c r="F39" s="38" t="s">
        <v>58</v>
      </c>
      <c r="G39" s="35"/>
      <c r="H39" s="38" t="s">
        <v>52</v>
      </c>
      <c r="I39" s="35"/>
      <c r="J39" s="38" t="s">
        <v>45</v>
      </c>
    </row>
    <row r="40" ht="17.25" customHeight="1">
      <c r="A40" s="32" t="str">
        <f>Inputs!B19</f>
        <v>Weighted Pull-up</v>
      </c>
      <c r="B40" s="32" t="s">
        <v>28</v>
      </c>
      <c r="C40" s="35"/>
      <c r="D40" s="38" t="s">
        <v>58</v>
      </c>
      <c r="E40" s="35"/>
      <c r="F40" s="38" t="s">
        <v>58</v>
      </c>
      <c r="G40" s="35"/>
      <c r="H40" s="38" t="s">
        <v>52</v>
      </c>
      <c r="I40" s="35"/>
      <c r="J40" s="38" t="s">
        <v>45</v>
      </c>
    </row>
    <row r="41" ht="17.25" customHeight="1">
      <c r="A41" s="32" t="s">
        <v>46</v>
      </c>
      <c r="B41" s="32" t="s">
        <v>28</v>
      </c>
      <c r="C41" s="35"/>
      <c r="D41" s="38" t="s">
        <v>63</v>
      </c>
      <c r="E41" s="35"/>
      <c r="F41" s="38" t="s">
        <v>63</v>
      </c>
      <c r="G41" s="35"/>
      <c r="H41" s="38" t="s">
        <v>63</v>
      </c>
      <c r="I41" s="43"/>
      <c r="J41" s="44" t="s">
        <v>63</v>
      </c>
    </row>
    <row r="42" ht="17.25" customHeight="1">
      <c r="A42" s="46" t="s">
        <v>48</v>
      </c>
      <c r="B42" s="46" t="s">
        <v>28</v>
      </c>
      <c r="C42" s="47"/>
      <c r="D42" s="48" t="s">
        <v>63</v>
      </c>
      <c r="E42" s="47"/>
      <c r="F42" s="48" t="s">
        <v>63</v>
      </c>
      <c r="G42" s="47"/>
      <c r="H42" s="48" t="s">
        <v>63</v>
      </c>
      <c r="I42" s="52"/>
      <c r="J42" s="55" t="s">
        <v>63</v>
      </c>
    </row>
    <row r="43" ht="17.2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ht="17.25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ht="17.25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ht="17.25" customHeight="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ht="17.2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ht="17.25" customHeight="1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ht="17.25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ht="17.25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ht="17.25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ht="17.25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ht="17.25" customHeigh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ht="17.2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ht="17.25" customHeight="1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ht="17.25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ht="17.25" customHeight="1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ht="17.25" customHeight="1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ht="17.25" customHeight="1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ht="17.25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ht="17.25" customHeight="1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ht="17.25" customHeight="1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ht="17.25" customHeight="1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ht="17.2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ht="17.25" customHeight="1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ht="17.25" customHeight="1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ht="17.25" customHeight="1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ht="17.25" customHeight="1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ht="17.25" customHeight="1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ht="17.25" customHeight="1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ht="17.25" customHeight="1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ht="17.25" customHeight="1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ht="17.25" customHeight="1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ht="17.25" customHeight="1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ht="17.25" customHeight="1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ht="17.25" customHeight="1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ht="17.25" customHeight="1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ht="17.25" customHeight="1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ht="17.25" customHeight="1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ht="17.25" customHeight="1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ht="17.25" customHeight="1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ht="17.25" customHeight="1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ht="17.25" customHeight="1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ht="17.25" customHeight="1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ht="17.25" customHeight="1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ht="17.25" customHeight="1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ht="17.25" customHeight="1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ht="17.25" customHeight="1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ht="17.25" customHeight="1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ht="17.25" customHeight="1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ht="17.25" customHeight="1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ht="17.25" customHeight="1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ht="17.25" customHeight="1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ht="17.25" customHeight="1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ht="17.25" customHeight="1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ht="17.25" customHeight="1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ht="17.25" customHeight="1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ht="17.25" customHeight="1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ht="17.25" customHeight="1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ht="17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J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9.29"/>
    <col customWidth="1" min="2" max="2" width="12.14"/>
    <col customWidth="1" min="3" max="9" width="6.43"/>
    <col customWidth="1" min="10" max="10" width="11.71"/>
  </cols>
  <sheetData>
    <row r="1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ht="17.2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ht="17.25" customHeight="1">
      <c r="A3" s="8">
        <f>Inputs!B6+7</f>
        <v>43345</v>
      </c>
      <c r="B3" s="6"/>
      <c r="C3" s="9"/>
      <c r="D3" s="9"/>
      <c r="E3" s="9"/>
      <c r="F3" s="9"/>
      <c r="G3" s="9"/>
      <c r="H3" s="9"/>
      <c r="I3" s="9"/>
      <c r="J3" s="9"/>
    </row>
    <row r="4" ht="17.25" customHeight="1">
      <c r="A4" s="11"/>
      <c r="B4" s="14"/>
      <c r="C4" s="15" t="s">
        <v>23</v>
      </c>
      <c r="D4" s="16"/>
      <c r="E4" s="15" t="s">
        <v>24</v>
      </c>
      <c r="F4" s="16"/>
      <c r="G4" s="15" t="s">
        <v>25</v>
      </c>
      <c r="H4" s="16"/>
      <c r="I4" s="15" t="s">
        <v>26</v>
      </c>
      <c r="J4" s="21"/>
    </row>
    <row r="5" ht="17.25" customHeight="1">
      <c r="A5" s="18" t="s">
        <v>27</v>
      </c>
      <c r="B5" s="18" t="s">
        <v>28</v>
      </c>
      <c r="C5" s="24">
        <f>IF((Inputs!B9="kg"),MROUND((Inputs!B13*0.8),2.5),MROUND((Inputs!B13*0.8),5))</f>
        <v>160</v>
      </c>
      <c r="D5" s="26" t="s">
        <v>33</v>
      </c>
      <c r="E5" s="29"/>
      <c r="F5" s="30"/>
      <c r="G5" s="29"/>
      <c r="H5" s="30"/>
      <c r="I5" s="29"/>
      <c r="J5" s="34"/>
    </row>
    <row r="6" ht="16.5" customHeight="1">
      <c r="A6" s="37" t="s">
        <v>38</v>
      </c>
      <c r="B6" s="39"/>
      <c r="C6" s="39"/>
      <c r="D6" s="39"/>
      <c r="E6" s="39"/>
      <c r="F6" s="39"/>
      <c r="G6" s="39"/>
      <c r="H6" s="39"/>
      <c r="I6" s="39"/>
      <c r="J6" s="41"/>
    </row>
    <row r="7" ht="16.5" customHeight="1">
      <c r="A7" s="37" t="s">
        <v>42</v>
      </c>
      <c r="B7" s="39"/>
      <c r="C7" s="39"/>
      <c r="D7" s="39"/>
      <c r="E7" s="39"/>
      <c r="F7" s="39"/>
      <c r="G7" s="39"/>
      <c r="H7" s="39"/>
      <c r="I7" s="39"/>
      <c r="J7" s="41"/>
    </row>
    <row r="8" ht="16.5" customHeight="1">
      <c r="A8" s="37" t="s">
        <v>43</v>
      </c>
      <c r="B8" s="39"/>
      <c r="C8" s="39"/>
      <c r="D8" s="39"/>
      <c r="E8" s="39"/>
      <c r="F8" s="39"/>
      <c r="G8" s="39"/>
      <c r="H8" s="39"/>
      <c r="I8" s="39"/>
      <c r="J8" s="41"/>
    </row>
    <row r="9" ht="17.25" customHeight="1">
      <c r="A9" s="32" t="s">
        <v>44</v>
      </c>
      <c r="B9" s="32" t="s">
        <v>28</v>
      </c>
      <c r="C9" s="35"/>
      <c r="D9" s="38" t="s">
        <v>45</v>
      </c>
      <c r="E9" s="35"/>
      <c r="F9" s="38" t="s">
        <v>45</v>
      </c>
      <c r="G9" s="35"/>
      <c r="H9" s="38" t="s">
        <v>45</v>
      </c>
      <c r="I9" s="43"/>
      <c r="J9" s="45"/>
    </row>
    <row r="10" ht="17.25" customHeight="1">
      <c r="A10" s="32" t="s">
        <v>46</v>
      </c>
      <c r="B10" s="32" t="s">
        <v>28</v>
      </c>
      <c r="C10" s="35"/>
      <c r="D10" s="38"/>
      <c r="E10" s="35"/>
      <c r="F10" s="38"/>
      <c r="G10" s="35"/>
      <c r="H10" s="38"/>
      <c r="I10" s="43"/>
      <c r="J10" s="45"/>
    </row>
    <row r="11" ht="17.25" customHeight="1">
      <c r="A11" s="46" t="s">
        <v>48</v>
      </c>
      <c r="B11" s="46" t="s">
        <v>28</v>
      </c>
      <c r="C11" s="47"/>
      <c r="D11" s="48"/>
      <c r="E11" s="47"/>
      <c r="F11" s="48"/>
      <c r="G11" s="47"/>
      <c r="H11" s="48"/>
      <c r="I11" s="52"/>
      <c r="J11" s="53"/>
    </row>
    <row r="12" ht="17.2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ht="17.25" customHeight="1">
      <c r="A13" s="8">
        <f>Inputs!B6+8</f>
        <v>43346</v>
      </c>
      <c r="B13" s="6"/>
      <c r="C13" s="9"/>
      <c r="D13" s="9"/>
      <c r="E13" s="9"/>
      <c r="F13" s="9"/>
      <c r="G13" s="9"/>
      <c r="H13" s="9"/>
      <c r="I13" s="9"/>
      <c r="J13" s="9"/>
    </row>
    <row r="14" ht="17.25" customHeight="1">
      <c r="A14" s="9"/>
      <c r="B14" s="14"/>
      <c r="C14" s="15" t="s">
        <v>23</v>
      </c>
      <c r="D14" s="16"/>
      <c r="E14" s="15" t="s">
        <v>24</v>
      </c>
      <c r="F14" s="16"/>
      <c r="G14" s="15" t="s">
        <v>25</v>
      </c>
      <c r="H14" s="16"/>
      <c r="I14" s="15" t="s">
        <v>26</v>
      </c>
      <c r="J14" s="21"/>
    </row>
    <row r="15" ht="17.25" customHeight="1">
      <c r="A15" s="18" t="s">
        <v>37</v>
      </c>
      <c r="B15" s="18" t="s">
        <v>28</v>
      </c>
      <c r="C15" s="24">
        <f>IF((Inputs!B9="kg"),MROUND((Inputs!B12*0.725),2.5),MROUND((Inputs!B12*0.725),5))</f>
        <v>110</v>
      </c>
      <c r="D15" s="26" t="s">
        <v>52</v>
      </c>
      <c r="E15" s="24">
        <f>IF((Inputs!B9="kg"),MROUND((Inputs!B12*0.775),2.5),MROUND((Inputs!B12*0.775),5))</f>
        <v>117.5</v>
      </c>
      <c r="F15" s="26" t="s">
        <v>45</v>
      </c>
      <c r="G15" s="24">
        <f>IF((Inputs!B9="kg"),(MROUND((Inputs!B12*0.8),2.5)+2.5),(MROUND((Inputs!B12*0.8),5)+5))</f>
        <v>122.5</v>
      </c>
      <c r="H15" s="26" t="s">
        <v>62</v>
      </c>
      <c r="I15" s="29"/>
      <c r="J15" s="30"/>
    </row>
    <row r="16" ht="17.25" customHeight="1">
      <c r="A16" s="32" t="str">
        <f>Inputs!B17</f>
        <v>Barbell Row</v>
      </c>
      <c r="B16" s="32" t="s">
        <v>28</v>
      </c>
      <c r="C16" s="35"/>
      <c r="D16" s="38" t="s">
        <v>52</v>
      </c>
      <c r="E16" s="35"/>
      <c r="F16" s="38" t="s">
        <v>45</v>
      </c>
      <c r="G16" s="35"/>
      <c r="H16" s="38" t="s">
        <v>45</v>
      </c>
      <c r="I16" s="43"/>
      <c r="J16" s="44"/>
    </row>
    <row r="17" ht="17.25" customHeight="1">
      <c r="A17" s="32" t="str">
        <f>Inputs!B18</f>
        <v>Military Press</v>
      </c>
      <c r="B17" s="32" t="s">
        <v>28</v>
      </c>
      <c r="C17" s="35"/>
      <c r="D17" s="38" t="s">
        <v>52</v>
      </c>
      <c r="E17" s="35"/>
      <c r="F17" s="38" t="s">
        <v>45</v>
      </c>
      <c r="G17" s="35"/>
      <c r="H17" s="38" t="s">
        <v>31</v>
      </c>
      <c r="I17" s="43"/>
      <c r="J17" s="44"/>
    </row>
    <row r="18" ht="17.25" customHeight="1">
      <c r="A18" s="32" t="str">
        <f>Inputs!B19</f>
        <v>Weighted Pull-up</v>
      </c>
      <c r="B18" s="32" t="s">
        <v>28</v>
      </c>
      <c r="C18" s="35"/>
      <c r="D18" s="38" t="s">
        <v>52</v>
      </c>
      <c r="E18" s="35"/>
      <c r="F18" s="38" t="s">
        <v>45</v>
      </c>
      <c r="G18" s="35"/>
      <c r="H18" s="38" t="s">
        <v>31</v>
      </c>
      <c r="I18" s="43"/>
      <c r="J18" s="44"/>
    </row>
    <row r="19" ht="17.25" customHeight="1">
      <c r="A19" s="32" t="s">
        <v>46</v>
      </c>
      <c r="B19" s="32" t="s">
        <v>28</v>
      </c>
      <c r="C19" s="35"/>
      <c r="D19" s="38" t="s">
        <v>63</v>
      </c>
      <c r="E19" s="35"/>
      <c r="F19" s="38" t="s">
        <v>63</v>
      </c>
      <c r="G19" s="35"/>
      <c r="H19" s="38" t="s">
        <v>63</v>
      </c>
      <c r="I19" s="43"/>
      <c r="J19" s="44" t="s">
        <v>63</v>
      </c>
    </row>
    <row r="20" ht="17.25" customHeight="1">
      <c r="A20" s="46" t="s">
        <v>48</v>
      </c>
      <c r="B20" s="46" t="s">
        <v>28</v>
      </c>
      <c r="C20" s="47"/>
      <c r="D20" s="48" t="s">
        <v>63</v>
      </c>
      <c r="E20" s="47"/>
      <c r="F20" s="48" t="s">
        <v>63</v>
      </c>
      <c r="G20" s="47"/>
      <c r="H20" s="48" t="s">
        <v>63</v>
      </c>
      <c r="I20" s="52"/>
      <c r="J20" s="55" t="s">
        <v>63</v>
      </c>
    </row>
    <row r="21" ht="17.2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ht="17.25" customHeight="1">
      <c r="A22" s="8">
        <f>Inputs!B6+10</f>
        <v>43348</v>
      </c>
      <c r="B22" s="6"/>
      <c r="C22" s="9"/>
      <c r="D22" s="9"/>
      <c r="E22" s="9"/>
      <c r="F22" s="9"/>
      <c r="G22" s="9"/>
      <c r="H22" s="9"/>
      <c r="I22" s="9"/>
      <c r="J22" s="9"/>
    </row>
    <row r="23" ht="17.25" customHeight="1">
      <c r="A23" s="11"/>
      <c r="B23" s="14"/>
      <c r="C23" s="15" t="s">
        <v>23</v>
      </c>
      <c r="D23" s="16"/>
      <c r="E23" s="15" t="s">
        <v>24</v>
      </c>
      <c r="F23" s="16"/>
      <c r="G23" s="15" t="s">
        <v>25</v>
      </c>
      <c r="H23" s="16"/>
      <c r="I23" s="15" t="s">
        <v>26</v>
      </c>
      <c r="J23" s="21"/>
    </row>
    <row r="24" ht="17.25" customHeight="1">
      <c r="A24" s="18" t="s">
        <v>27</v>
      </c>
      <c r="B24" s="18" t="s">
        <v>28</v>
      </c>
      <c r="C24" s="24">
        <f>IF((Inputs!B9="kg"),(MROUND((Inputs!B13*0.8),2.5)+2.5),(MROUND((Inputs!B13*0.8),5)+5))</f>
        <v>162.5</v>
      </c>
      <c r="D24" s="26" t="s">
        <v>33</v>
      </c>
      <c r="E24" s="29"/>
      <c r="F24" s="30"/>
      <c r="G24" s="29"/>
      <c r="H24" s="30"/>
      <c r="I24" s="29"/>
      <c r="J24" s="30"/>
    </row>
    <row r="25" ht="18.0" customHeight="1">
      <c r="A25" s="56" t="s">
        <v>66</v>
      </c>
      <c r="B25" s="39"/>
      <c r="C25" s="39"/>
      <c r="D25" s="39"/>
      <c r="E25" s="39"/>
      <c r="F25" s="39"/>
      <c r="G25" s="39"/>
      <c r="H25" s="39"/>
      <c r="I25" s="39"/>
      <c r="J25" s="41"/>
    </row>
    <row r="26" ht="18.0" customHeight="1">
      <c r="A26" s="56" t="s">
        <v>67</v>
      </c>
      <c r="B26" s="39"/>
      <c r="C26" s="39"/>
      <c r="D26" s="39"/>
      <c r="E26" s="39"/>
      <c r="F26" s="39"/>
      <c r="G26" s="39"/>
      <c r="H26" s="39"/>
      <c r="I26" s="39"/>
      <c r="J26" s="41"/>
    </row>
    <row r="27" ht="18.0" customHeight="1">
      <c r="A27" s="56" t="s">
        <v>69</v>
      </c>
      <c r="B27" s="39"/>
      <c r="C27" s="39"/>
      <c r="D27" s="39"/>
      <c r="E27" s="39"/>
      <c r="F27" s="39"/>
      <c r="G27" s="39"/>
      <c r="H27" s="39"/>
      <c r="I27" s="39"/>
      <c r="J27" s="41"/>
    </row>
    <row r="28" ht="18.0" customHeight="1">
      <c r="A28" s="56" t="s">
        <v>71</v>
      </c>
      <c r="B28" s="39"/>
      <c r="C28" s="39"/>
      <c r="D28" s="39"/>
      <c r="E28" s="39"/>
      <c r="F28" s="39"/>
      <c r="G28" s="39"/>
      <c r="H28" s="39"/>
      <c r="I28" s="39"/>
      <c r="J28" s="41"/>
    </row>
    <row r="29" ht="18.0" customHeight="1">
      <c r="A29" s="56" t="s">
        <v>72</v>
      </c>
      <c r="B29" s="39"/>
      <c r="C29" s="39"/>
      <c r="D29" s="39"/>
      <c r="E29" s="39"/>
      <c r="F29" s="39"/>
      <c r="G29" s="39"/>
      <c r="H29" s="39"/>
      <c r="I29" s="39"/>
      <c r="J29" s="41"/>
    </row>
    <row r="30" ht="17.25" customHeight="1">
      <c r="A30" s="32" t="s">
        <v>44</v>
      </c>
      <c r="B30" s="32" t="s">
        <v>28</v>
      </c>
      <c r="C30" s="35">
        <v>130.0</v>
      </c>
      <c r="D30" s="38" t="s">
        <v>45</v>
      </c>
      <c r="E30" s="35">
        <v>130.0</v>
      </c>
      <c r="F30" s="38" t="s">
        <v>45</v>
      </c>
      <c r="G30" s="35"/>
      <c r="H30" s="38" t="s">
        <v>45</v>
      </c>
      <c r="I30" s="43"/>
      <c r="J30" s="44"/>
    </row>
    <row r="31" ht="17.25" customHeight="1">
      <c r="A31" s="32" t="s">
        <v>46</v>
      </c>
      <c r="B31" s="32" t="s">
        <v>28</v>
      </c>
      <c r="C31" s="35"/>
      <c r="D31" s="38"/>
      <c r="E31" s="35"/>
      <c r="F31" s="38"/>
      <c r="G31" s="35"/>
      <c r="H31" s="38"/>
      <c r="I31" s="43"/>
      <c r="J31" s="44"/>
    </row>
    <row r="32" ht="17.25" customHeight="1">
      <c r="A32" s="46" t="s">
        <v>48</v>
      </c>
      <c r="B32" s="46" t="s">
        <v>28</v>
      </c>
      <c r="C32" s="47"/>
      <c r="D32" s="48"/>
      <c r="E32" s="47"/>
      <c r="F32" s="48"/>
      <c r="G32" s="47"/>
      <c r="H32" s="48"/>
      <c r="I32" s="52"/>
      <c r="J32" s="55"/>
    </row>
    <row r="33" ht="17.2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ht="17.25" customHeight="1">
      <c r="A34" s="8">
        <f>Inputs!B6+11</f>
        <v>43349</v>
      </c>
      <c r="B34" s="6"/>
      <c r="C34" s="9"/>
      <c r="D34" s="9"/>
      <c r="E34" s="9"/>
      <c r="F34" s="9"/>
      <c r="G34" s="9"/>
      <c r="H34" s="9"/>
      <c r="I34" s="9"/>
      <c r="J34" s="9"/>
    </row>
    <row r="35" ht="17.25" customHeight="1">
      <c r="A35" s="9"/>
      <c r="B35" s="14"/>
      <c r="C35" s="15" t="s">
        <v>23</v>
      </c>
      <c r="D35" s="16"/>
      <c r="E35" s="15" t="s">
        <v>24</v>
      </c>
      <c r="F35" s="16"/>
      <c r="G35" s="15" t="s">
        <v>25</v>
      </c>
      <c r="H35" s="16"/>
      <c r="I35" s="15" t="s">
        <v>26</v>
      </c>
      <c r="J35" s="21"/>
    </row>
    <row r="36" ht="17.25" customHeight="1">
      <c r="A36" s="18" t="s">
        <v>37</v>
      </c>
      <c r="B36" s="18" t="s">
        <v>28</v>
      </c>
      <c r="C36" s="24">
        <f>IF((Inputs!B9="kg"),MROUND((Inputs!B12*0.725),2.5),MROUND((Inputs!B12*0.725),5))</f>
        <v>110</v>
      </c>
      <c r="D36" s="26" t="s">
        <v>52</v>
      </c>
      <c r="E36" s="24">
        <f>IF((Inputs!B9="kg"),MROUND((Inputs!B12*0.775),2.5),MROUND((Inputs!B12*0.775),5))</f>
        <v>117.5</v>
      </c>
      <c r="F36" s="26" t="s">
        <v>45</v>
      </c>
      <c r="G36" s="24">
        <f>IF((Inputs!B9="kg"),(MROUND((Inputs!B12*0.8),2.5)+2.5),(MROUND((Inputs!B12*0.8),5)+5))</f>
        <v>122.5</v>
      </c>
      <c r="H36" s="26" t="s">
        <v>74</v>
      </c>
      <c r="I36" s="29"/>
      <c r="J36" s="30"/>
    </row>
    <row r="37" ht="17.25" customHeight="1">
      <c r="A37" s="32" t="str">
        <f>Inputs!B17</f>
        <v>Barbell Row</v>
      </c>
      <c r="B37" s="32" t="s">
        <v>28</v>
      </c>
      <c r="C37" s="35"/>
      <c r="D37" s="38" t="s">
        <v>52</v>
      </c>
      <c r="E37" s="35"/>
      <c r="F37" s="38" t="s">
        <v>45</v>
      </c>
      <c r="G37" s="35"/>
      <c r="H37" s="38" t="s">
        <v>45</v>
      </c>
      <c r="I37" s="43"/>
      <c r="J37" s="44"/>
    </row>
    <row r="38" ht="17.25" customHeight="1">
      <c r="A38" s="32" t="str">
        <f>Inputs!B18</f>
        <v>Military Press</v>
      </c>
      <c r="B38" s="32" t="s">
        <v>28</v>
      </c>
      <c r="C38" s="35"/>
      <c r="D38" s="38" t="s">
        <v>52</v>
      </c>
      <c r="E38" s="35"/>
      <c r="F38" s="38" t="s">
        <v>45</v>
      </c>
      <c r="G38" s="35"/>
      <c r="H38" s="38" t="s">
        <v>31</v>
      </c>
      <c r="I38" s="43"/>
      <c r="J38" s="44"/>
    </row>
    <row r="39" ht="17.25" customHeight="1">
      <c r="A39" s="32" t="str">
        <f>Inputs!B19</f>
        <v>Weighted Pull-up</v>
      </c>
      <c r="B39" s="32" t="s">
        <v>28</v>
      </c>
      <c r="C39" s="35"/>
      <c r="D39" s="38" t="s">
        <v>52</v>
      </c>
      <c r="E39" s="35"/>
      <c r="F39" s="38" t="s">
        <v>45</v>
      </c>
      <c r="G39" s="35"/>
      <c r="H39" s="38" t="s">
        <v>31</v>
      </c>
      <c r="I39" s="43"/>
      <c r="J39" s="44"/>
    </row>
    <row r="40" ht="17.25" customHeight="1">
      <c r="A40" s="32" t="s">
        <v>46</v>
      </c>
      <c r="B40" s="32" t="s">
        <v>28</v>
      </c>
      <c r="C40" s="35"/>
      <c r="D40" s="38" t="s">
        <v>63</v>
      </c>
      <c r="E40" s="35"/>
      <c r="F40" s="38" t="s">
        <v>63</v>
      </c>
      <c r="G40" s="35"/>
      <c r="H40" s="38" t="s">
        <v>63</v>
      </c>
      <c r="I40" s="43"/>
      <c r="J40" s="44" t="s">
        <v>63</v>
      </c>
    </row>
    <row r="41" ht="17.25" customHeight="1">
      <c r="A41" s="46" t="s">
        <v>48</v>
      </c>
      <c r="B41" s="46" t="s">
        <v>28</v>
      </c>
      <c r="C41" s="47"/>
      <c r="D41" s="48" t="s">
        <v>63</v>
      </c>
      <c r="E41" s="47"/>
      <c r="F41" s="48" t="s">
        <v>63</v>
      </c>
      <c r="G41" s="47"/>
      <c r="H41" s="48" t="s">
        <v>63</v>
      </c>
      <c r="I41" s="52"/>
      <c r="J41" s="55" t="s">
        <v>63</v>
      </c>
    </row>
    <row r="42" ht="17.25" customHeight="1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ht="17.25" customHeight="1">
      <c r="A43" s="8">
        <f>A34+2</f>
        <v>43351</v>
      </c>
      <c r="B43" s="6"/>
      <c r="C43" s="9"/>
      <c r="D43" s="9"/>
      <c r="E43" s="9"/>
      <c r="F43" s="9"/>
      <c r="G43" s="9"/>
      <c r="H43" s="9"/>
      <c r="I43" s="9"/>
      <c r="J43" s="9"/>
    </row>
    <row r="44" ht="17.25" customHeight="1">
      <c r="A44" s="9"/>
      <c r="B44" s="14"/>
      <c r="C44" s="15" t="s">
        <v>23</v>
      </c>
      <c r="D44" s="16"/>
      <c r="E44" s="15" t="s">
        <v>24</v>
      </c>
      <c r="F44" s="16"/>
      <c r="G44" s="15" t="s">
        <v>25</v>
      </c>
      <c r="H44" s="16"/>
      <c r="I44" s="15" t="s">
        <v>26</v>
      </c>
      <c r="J44" s="21"/>
    </row>
    <row r="45" ht="17.25" customHeight="1">
      <c r="A45" s="18" t="s">
        <v>37</v>
      </c>
      <c r="B45" s="18" t="s">
        <v>28</v>
      </c>
      <c r="C45" s="24">
        <f>IF((Inputs!B9="kg"),(MROUND((Inputs!B12*0.8),2.5)-2.5),(MROUND((Inputs!B12*0.8),5)-5))</f>
        <v>117.5</v>
      </c>
      <c r="D45" s="26" t="s">
        <v>75</v>
      </c>
      <c r="E45" s="29"/>
      <c r="F45" s="30"/>
      <c r="G45" s="29"/>
      <c r="H45" s="30"/>
      <c r="I45" s="29"/>
      <c r="J45" s="30"/>
    </row>
    <row r="46" ht="17.25" customHeight="1">
      <c r="A46" s="32" t="str">
        <f>Inputs!B17</f>
        <v>Barbell Row</v>
      </c>
      <c r="B46" s="32" t="s">
        <v>28</v>
      </c>
      <c r="C46" s="35"/>
      <c r="D46" s="38" t="s">
        <v>52</v>
      </c>
      <c r="E46" s="35"/>
      <c r="F46" s="38" t="s">
        <v>45</v>
      </c>
      <c r="G46" s="35"/>
      <c r="H46" s="38" t="s">
        <v>45</v>
      </c>
      <c r="I46" s="43"/>
      <c r="J46" s="44"/>
    </row>
    <row r="47" ht="17.25" customHeight="1">
      <c r="A47" s="32" t="str">
        <f>Inputs!B18</f>
        <v>Military Press</v>
      </c>
      <c r="B47" s="32" t="s">
        <v>28</v>
      </c>
      <c r="C47" s="35"/>
      <c r="D47" s="38" t="s">
        <v>52</v>
      </c>
      <c r="E47" s="35"/>
      <c r="F47" s="38" t="s">
        <v>45</v>
      </c>
      <c r="G47" s="35"/>
      <c r="H47" s="38" t="s">
        <v>31</v>
      </c>
      <c r="I47" s="43"/>
      <c r="J47" s="44"/>
    </row>
    <row r="48" ht="17.25" customHeight="1">
      <c r="A48" s="32" t="str">
        <f>Inputs!B19</f>
        <v>Weighted Pull-up</v>
      </c>
      <c r="B48" s="32" t="s">
        <v>28</v>
      </c>
      <c r="C48" s="35"/>
      <c r="D48" s="38" t="s">
        <v>52</v>
      </c>
      <c r="E48" s="35"/>
      <c r="F48" s="38" t="s">
        <v>45</v>
      </c>
      <c r="G48" s="35"/>
      <c r="H48" s="38" t="s">
        <v>31</v>
      </c>
      <c r="I48" s="43"/>
      <c r="J48" s="44"/>
    </row>
    <row r="49" ht="17.25" customHeight="1">
      <c r="A49" s="32" t="s">
        <v>46</v>
      </c>
      <c r="B49" s="32" t="s">
        <v>28</v>
      </c>
      <c r="C49" s="35"/>
      <c r="D49" s="38" t="s">
        <v>63</v>
      </c>
      <c r="E49" s="35"/>
      <c r="F49" s="38" t="s">
        <v>63</v>
      </c>
      <c r="G49" s="35"/>
      <c r="H49" s="38" t="s">
        <v>63</v>
      </c>
      <c r="I49" s="43"/>
      <c r="J49" s="44" t="s">
        <v>63</v>
      </c>
    </row>
    <row r="50" ht="17.25" customHeight="1">
      <c r="A50" s="46" t="s">
        <v>48</v>
      </c>
      <c r="B50" s="46" t="s">
        <v>28</v>
      </c>
      <c r="C50" s="47"/>
      <c r="D50" s="48" t="s">
        <v>63</v>
      </c>
      <c r="E50" s="47"/>
      <c r="F50" s="48" t="s">
        <v>63</v>
      </c>
      <c r="G50" s="47"/>
      <c r="H50" s="48" t="s">
        <v>63</v>
      </c>
      <c r="I50" s="52"/>
      <c r="J50" s="55" t="s">
        <v>63</v>
      </c>
    </row>
    <row r="51" ht="17.25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ht="17.25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ht="17.25" customHeigh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ht="17.2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ht="17.25" customHeight="1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ht="17.25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ht="17.25" customHeight="1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ht="17.25" customHeight="1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ht="17.25" customHeight="1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ht="17.25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ht="17.25" customHeight="1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ht="17.25" customHeight="1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ht="17.25" customHeight="1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ht="17.2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ht="17.25" customHeight="1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ht="17.25" customHeight="1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ht="17.25" customHeight="1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ht="17.25" customHeight="1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ht="17.25" customHeight="1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ht="17.25" customHeight="1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ht="17.25" customHeight="1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ht="17.25" customHeight="1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ht="17.25" customHeight="1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ht="17.25" customHeight="1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ht="17.25" customHeight="1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ht="17.25" customHeight="1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ht="17.25" customHeight="1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ht="17.25" customHeight="1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ht="17.25" customHeight="1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ht="17.25" customHeight="1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ht="17.25" customHeight="1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ht="17.25" customHeight="1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ht="17.25" customHeight="1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ht="17.25" customHeight="1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ht="17.25" customHeight="1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ht="17.25" customHeight="1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ht="17.25" customHeight="1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ht="17.25" customHeight="1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ht="17.25" customHeight="1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ht="17.25" customHeight="1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ht="17.25" customHeight="1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ht="17.25" customHeight="1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ht="17.25" customHeight="1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ht="17.25" customHeight="1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ht="17.25" customHeight="1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ht="17.25" customHeight="1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ht="17.25" customHeight="1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ht="17.25" customHeight="1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ht="17.25" customHeight="1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ht="17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6:J6"/>
    <mergeCell ref="A1:J1"/>
    <mergeCell ref="A7:J7"/>
    <mergeCell ref="A8:J8"/>
    <mergeCell ref="A26:J26"/>
    <mergeCell ref="A25:J25"/>
    <mergeCell ref="A27:J27"/>
    <mergeCell ref="A28:J28"/>
    <mergeCell ref="A29:J29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9.29"/>
    <col customWidth="1" min="2" max="2" width="12.14"/>
    <col customWidth="1" min="3" max="10" width="6.43"/>
  </cols>
  <sheetData>
    <row r="1" ht="24.75" customHeight="1">
      <c r="A1" s="1" t="s">
        <v>76</v>
      </c>
      <c r="B1" s="2"/>
      <c r="C1" s="2"/>
      <c r="D1" s="2"/>
      <c r="E1" s="2"/>
      <c r="F1" s="2"/>
      <c r="G1" s="2"/>
      <c r="H1" s="2"/>
      <c r="I1" s="2"/>
      <c r="J1" s="3"/>
    </row>
    <row r="2" ht="17.2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ht="17.25" customHeight="1">
      <c r="A3" s="8">
        <f>Inputs!B6+14</f>
        <v>43352</v>
      </c>
      <c r="B3" s="6"/>
      <c r="C3" s="9"/>
      <c r="D3" s="9"/>
      <c r="E3" s="9"/>
      <c r="F3" s="9"/>
      <c r="G3" s="9"/>
      <c r="H3" s="9"/>
      <c r="I3" s="9"/>
      <c r="J3" s="9"/>
    </row>
    <row r="4" ht="17.25" customHeight="1">
      <c r="A4" s="11"/>
      <c r="B4" s="14"/>
      <c r="C4" s="15" t="s">
        <v>23</v>
      </c>
      <c r="D4" s="16"/>
      <c r="E4" s="15" t="s">
        <v>24</v>
      </c>
      <c r="F4" s="16"/>
      <c r="G4" s="15" t="s">
        <v>25</v>
      </c>
      <c r="H4" s="16"/>
      <c r="I4" s="15" t="s">
        <v>26</v>
      </c>
      <c r="J4" s="16"/>
    </row>
    <row r="5" ht="17.25" customHeight="1">
      <c r="A5" s="18" t="s">
        <v>27</v>
      </c>
      <c r="B5" s="18" t="s">
        <v>28</v>
      </c>
      <c r="C5" s="24">
        <f>IF((Inputs!B9="kg"),(MROUND((Inputs!B13*0.85),2.5)+2.5),(MROUND((Inputs!B13*0.85),5)+5))</f>
        <v>172.5</v>
      </c>
      <c r="D5" s="26" t="s">
        <v>78</v>
      </c>
      <c r="E5" s="24">
        <f>IF((Inputs!B9="kg"),(MROUND((Inputs!B13*0.85),2.5)+2.5),(MROUND((Inputs!B13*0.85),5)+5))</f>
        <v>172.5</v>
      </c>
      <c r="F5" s="26" t="s">
        <v>78</v>
      </c>
      <c r="G5" s="24">
        <f>IF((Inputs!B9="kg"),(MROUND((Inputs!B13*0.85),2.5)+2.5),(MROUND((Inputs!B13*0.85),5)+5))</f>
        <v>172.5</v>
      </c>
      <c r="H5" s="26" t="s">
        <v>78</v>
      </c>
      <c r="I5" s="29"/>
      <c r="J5" s="30"/>
    </row>
    <row r="6" ht="17.25" customHeight="1">
      <c r="A6" s="32" t="s">
        <v>34</v>
      </c>
      <c r="B6" s="32" t="s">
        <v>28</v>
      </c>
      <c r="C6" s="35">
        <f>IF((Inputs!B9="kg"),MROUND((Inputs!B14*0.875),2.5),MROUND((Inputs!B14*0.875),5))</f>
        <v>180</v>
      </c>
      <c r="D6" s="38" t="s">
        <v>79</v>
      </c>
      <c r="E6" s="35">
        <f>IF((Inputs!B9="kg"),MROUND((Inputs!B14*0.875),2.5),MROUND((Inputs!B14*0.875),5))</f>
        <v>180</v>
      </c>
      <c r="F6" s="38" t="s">
        <v>79</v>
      </c>
      <c r="G6" s="43"/>
      <c r="H6" s="44"/>
      <c r="I6" s="43"/>
      <c r="J6" s="44"/>
    </row>
    <row r="7" ht="17.25" customHeight="1">
      <c r="A7" s="46" t="s">
        <v>80</v>
      </c>
      <c r="B7" s="57"/>
      <c r="C7" s="52"/>
      <c r="D7" s="55"/>
      <c r="E7" s="52"/>
      <c r="F7" s="55"/>
      <c r="G7" s="52"/>
      <c r="H7" s="55"/>
      <c r="I7" s="52"/>
      <c r="J7" s="55"/>
    </row>
    <row r="8" ht="17.2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ht="17.25" customHeight="1">
      <c r="A9" s="8">
        <f>A3+2</f>
        <v>43354</v>
      </c>
      <c r="B9" s="6"/>
      <c r="C9" s="9"/>
      <c r="D9" s="9"/>
      <c r="E9" s="9"/>
      <c r="F9" s="9"/>
      <c r="G9" s="9"/>
      <c r="H9" s="9"/>
      <c r="I9" s="9"/>
      <c r="J9" s="9"/>
    </row>
    <row r="10" ht="17.25" customHeight="1">
      <c r="A10" s="9"/>
      <c r="B10" s="14"/>
      <c r="C10" s="15" t="s">
        <v>23</v>
      </c>
      <c r="D10" s="16"/>
      <c r="E10" s="15" t="s">
        <v>24</v>
      </c>
      <c r="F10" s="16"/>
      <c r="G10" s="15" t="s">
        <v>25</v>
      </c>
      <c r="H10" s="16"/>
      <c r="I10" s="15" t="s">
        <v>26</v>
      </c>
      <c r="J10" s="16"/>
    </row>
    <row r="11" ht="17.25" customHeight="1">
      <c r="A11" s="18" t="s">
        <v>37</v>
      </c>
      <c r="B11" s="18" t="s">
        <v>28</v>
      </c>
      <c r="C11" s="24">
        <f>IF((Inputs!B9="kg"),MROUND((Inputs!B12*0.85),2.5),MROUND((Inputs!B12*0.85),5))</f>
        <v>127.5</v>
      </c>
      <c r="D11" s="26" t="s">
        <v>78</v>
      </c>
      <c r="E11" s="24">
        <f>IF((Inputs!B9="kg"),MROUND((Inputs!B12*0.85),2.5),MROUND((Inputs!B12*0.85),5))</f>
        <v>127.5</v>
      </c>
      <c r="F11" s="26" t="s">
        <v>78</v>
      </c>
      <c r="G11" s="24">
        <f>IF((Inputs!B9="kg"),MROUND((Inputs!B12*0.85),2.5),MROUND((Inputs!B12*0.85),5))</f>
        <v>127.5</v>
      </c>
      <c r="H11" s="26" t="s">
        <v>78</v>
      </c>
      <c r="I11" s="29"/>
      <c r="J11" s="30"/>
    </row>
    <row r="12" ht="17.25" customHeight="1">
      <c r="A12" s="32" t="str">
        <f>Inputs!B17</f>
        <v>Barbell Row</v>
      </c>
      <c r="B12" s="32" t="s">
        <v>28</v>
      </c>
      <c r="C12" s="35"/>
      <c r="D12" s="38" t="s">
        <v>31</v>
      </c>
      <c r="E12" s="35"/>
      <c r="F12" s="38" t="s">
        <v>31</v>
      </c>
      <c r="G12" s="35"/>
      <c r="H12" s="38" t="s">
        <v>31</v>
      </c>
      <c r="I12" s="43"/>
      <c r="J12" s="44"/>
    </row>
    <row r="13" ht="17.25" customHeight="1">
      <c r="A13" s="32" t="str">
        <f>Inputs!B18</f>
        <v>Military Press</v>
      </c>
      <c r="B13" s="32" t="s">
        <v>28</v>
      </c>
      <c r="C13" s="35"/>
      <c r="D13" s="38" t="s">
        <v>31</v>
      </c>
      <c r="E13" s="35"/>
      <c r="F13" s="38" t="s">
        <v>31</v>
      </c>
      <c r="G13" s="35"/>
      <c r="H13" s="38" t="s">
        <v>31</v>
      </c>
      <c r="I13" s="43"/>
      <c r="J13" s="44"/>
    </row>
    <row r="14" ht="17.25" customHeight="1">
      <c r="A14" s="32" t="str">
        <f>Inputs!B19</f>
        <v>Weighted Pull-up</v>
      </c>
      <c r="B14" s="32" t="s">
        <v>28</v>
      </c>
      <c r="C14" s="35"/>
      <c r="D14" s="38" t="s">
        <v>31</v>
      </c>
      <c r="E14" s="35"/>
      <c r="F14" s="38" t="s">
        <v>31</v>
      </c>
      <c r="G14" s="35"/>
      <c r="H14" s="38" t="s">
        <v>31</v>
      </c>
      <c r="I14" s="43"/>
      <c r="J14" s="44"/>
    </row>
    <row r="15" ht="17.25" customHeight="1">
      <c r="A15" s="46" t="s">
        <v>80</v>
      </c>
      <c r="B15" s="57"/>
      <c r="C15" s="52"/>
      <c r="D15" s="55"/>
      <c r="E15" s="52"/>
      <c r="F15" s="55"/>
      <c r="G15" s="52"/>
      <c r="H15" s="55"/>
      <c r="I15" s="52"/>
      <c r="J15" s="55"/>
    </row>
    <row r="16" ht="17.2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ht="17.25" customHeight="1">
      <c r="A17" s="8">
        <f>A9+2</f>
        <v>43356</v>
      </c>
      <c r="B17" s="6"/>
      <c r="C17" s="60"/>
      <c r="D17" s="60"/>
      <c r="E17" s="60"/>
      <c r="F17" s="60"/>
      <c r="G17" s="60"/>
      <c r="H17" s="60"/>
      <c r="I17" s="60"/>
      <c r="J17" s="60"/>
    </row>
    <row r="18" ht="17.25" customHeight="1">
      <c r="A18" s="11"/>
      <c r="B18" s="14"/>
      <c r="C18" s="15" t="s">
        <v>23</v>
      </c>
      <c r="D18" s="16"/>
      <c r="E18" s="15" t="s">
        <v>24</v>
      </c>
      <c r="F18" s="16"/>
      <c r="G18" s="15" t="s">
        <v>25</v>
      </c>
      <c r="H18" s="16"/>
      <c r="I18" s="15" t="s">
        <v>26</v>
      </c>
      <c r="J18" s="16"/>
    </row>
    <row r="19" ht="17.25" customHeight="1">
      <c r="A19" s="18" t="s">
        <v>86</v>
      </c>
      <c r="B19" s="18" t="s">
        <v>28</v>
      </c>
      <c r="C19" s="24">
        <f>IF((Inputs!B9="kg"),(MROUND(((Inputs!B13*0.85)+2.5),2.5)+2.5),(MROUND(((Inputs!B13*0.85)+5),5)+5))</f>
        <v>175</v>
      </c>
      <c r="D19" s="26" t="s">
        <v>78</v>
      </c>
      <c r="E19" s="29"/>
      <c r="F19" s="30"/>
      <c r="G19" s="29"/>
      <c r="H19" s="30"/>
      <c r="I19" s="29"/>
      <c r="J19" s="30"/>
    </row>
    <row r="20" ht="17.25" customHeight="1">
      <c r="A20" s="32" t="s">
        <v>87</v>
      </c>
      <c r="B20" s="32" t="s">
        <v>28</v>
      </c>
      <c r="C20" s="35">
        <v>140.0</v>
      </c>
      <c r="D20" s="38" t="s">
        <v>45</v>
      </c>
      <c r="E20" s="43"/>
      <c r="F20" s="44"/>
      <c r="G20" s="43"/>
      <c r="H20" s="44"/>
      <c r="I20" s="43"/>
      <c r="J20" s="44"/>
    </row>
    <row r="21" ht="17.25" customHeight="1">
      <c r="A21" s="46" t="s">
        <v>80</v>
      </c>
      <c r="B21" s="57"/>
      <c r="C21" s="52"/>
      <c r="D21" s="55"/>
      <c r="E21" s="52"/>
      <c r="F21" s="55"/>
      <c r="G21" s="52"/>
      <c r="H21" s="55"/>
      <c r="I21" s="52"/>
      <c r="J21" s="55"/>
    </row>
    <row r="22" ht="17.2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ht="17.25" customHeight="1">
      <c r="A23" s="8">
        <f>A9+3</f>
        <v>43357</v>
      </c>
      <c r="B23" s="6"/>
      <c r="C23" s="9"/>
      <c r="D23" s="9"/>
      <c r="E23" s="9"/>
      <c r="F23" s="9"/>
      <c r="G23" s="9"/>
      <c r="H23" s="9"/>
      <c r="I23" s="9"/>
      <c r="J23" s="9"/>
    </row>
    <row r="24" ht="17.25" customHeight="1">
      <c r="A24" s="9"/>
      <c r="B24" s="14"/>
      <c r="C24" s="15" t="s">
        <v>23</v>
      </c>
      <c r="D24" s="16"/>
      <c r="E24" s="15" t="s">
        <v>24</v>
      </c>
      <c r="F24" s="16"/>
      <c r="G24" s="15" t="s">
        <v>25</v>
      </c>
      <c r="H24" s="16"/>
      <c r="I24" s="15" t="s">
        <v>26</v>
      </c>
      <c r="J24" s="16"/>
    </row>
    <row r="25" ht="17.25" customHeight="1">
      <c r="A25" s="18" t="s">
        <v>88</v>
      </c>
      <c r="B25" s="18" t="s">
        <v>28</v>
      </c>
      <c r="C25" s="24">
        <f>IF((Inputs!B9="kg"),(C11+2.5),(C11+5))</f>
        <v>130</v>
      </c>
      <c r="D25" s="26" t="s">
        <v>78</v>
      </c>
      <c r="E25" s="24">
        <f>IF((Inputs!B9="kg"),(E11+2.5),(E11+5))</f>
        <v>130</v>
      </c>
      <c r="F25" s="26" t="s">
        <v>78</v>
      </c>
      <c r="G25" s="24">
        <f>IF((Inputs!B9="kg"),(G11+2.5),(G11+5))</f>
        <v>130</v>
      </c>
      <c r="H25" s="26" t="s">
        <v>78</v>
      </c>
      <c r="I25" s="29"/>
      <c r="J25" s="30"/>
    </row>
    <row r="26" ht="17.25" customHeight="1">
      <c r="A26" s="32" t="str">
        <f>Inputs!B17</f>
        <v>Barbell Row</v>
      </c>
      <c r="B26" s="32" t="s">
        <v>28</v>
      </c>
      <c r="C26" s="35"/>
      <c r="D26" s="38" t="s">
        <v>31</v>
      </c>
      <c r="E26" s="35"/>
      <c r="F26" s="38" t="s">
        <v>31</v>
      </c>
      <c r="G26" s="35"/>
      <c r="H26" s="38" t="s">
        <v>31</v>
      </c>
      <c r="I26" s="43"/>
      <c r="J26" s="44"/>
    </row>
    <row r="27" ht="17.25" customHeight="1">
      <c r="A27" s="32" t="str">
        <f>Inputs!B18</f>
        <v>Military Press</v>
      </c>
      <c r="B27" s="32" t="s">
        <v>28</v>
      </c>
      <c r="C27" s="35"/>
      <c r="D27" s="38" t="s">
        <v>31</v>
      </c>
      <c r="E27" s="35"/>
      <c r="F27" s="38" t="s">
        <v>31</v>
      </c>
      <c r="G27" s="35"/>
      <c r="H27" s="38" t="s">
        <v>31</v>
      </c>
      <c r="I27" s="43"/>
      <c r="J27" s="44"/>
    </row>
    <row r="28" ht="17.25" customHeight="1">
      <c r="A28" s="32" t="str">
        <f>Inputs!B19</f>
        <v>Weighted Pull-up</v>
      </c>
      <c r="B28" s="32" t="s">
        <v>28</v>
      </c>
      <c r="C28" s="35"/>
      <c r="D28" s="38" t="s">
        <v>31</v>
      </c>
      <c r="E28" s="35"/>
      <c r="F28" s="38" t="s">
        <v>31</v>
      </c>
      <c r="G28" s="35"/>
      <c r="H28" s="38" t="s">
        <v>31</v>
      </c>
      <c r="I28" s="43"/>
      <c r="J28" s="44"/>
    </row>
    <row r="29" ht="17.25" customHeight="1">
      <c r="A29" s="46" t="s">
        <v>80</v>
      </c>
      <c r="B29" s="57"/>
      <c r="C29" s="52"/>
      <c r="D29" s="55"/>
      <c r="E29" s="52"/>
      <c r="F29" s="55"/>
      <c r="G29" s="52"/>
      <c r="H29" s="55"/>
      <c r="I29" s="52"/>
      <c r="J29" s="55"/>
    </row>
    <row r="30" ht="17.2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ht="17.2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ht="17.25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ht="17.2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ht="17.25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ht="17.25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ht="17.2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ht="17.25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ht="17.25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ht="17.25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ht="17.25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ht="17.2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ht="17.25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ht="17.2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ht="17.25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ht="17.25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ht="17.25" customHeight="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ht="17.2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ht="17.25" customHeight="1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ht="17.25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ht="17.25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ht="17.25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ht="17.25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ht="17.25" customHeigh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ht="17.2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ht="17.25" customHeight="1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ht="17.25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ht="17.25" customHeight="1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ht="17.25" customHeight="1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ht="17.25" customHeight="1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ht="17.25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ht="17.25" customHeight="1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ht="17.25" customHeight="1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ht="17.25" customHeight="1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ht="17.2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ht="17.25" customHeight="1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ht="17.25" customHeight="1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ht="17.25" customHeight="1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ht="17.25" customHeight="1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ht="17.25" customHeight="1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ht="17.25" customHeight="1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ht="17.25" customHeight="1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ht="17.25" customHeight="1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ht="17.25" customHeight="1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ht="17.25" customHeight="1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ht="17.25" customHeight="1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ht="17.25" customHeight="1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ht="17.25" customHeight="1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ht="17.25" customHeight="1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ht="17.25" customHeight="1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ht="17.25" customHeight="1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ht="17.25" customHeight="1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ht="17.25" customHeight="1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ht="17.25" customHeight="1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ht="17.25" customHeight="1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ht="17.25" customHeight="1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ht="17.25" customHeight="1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ht="17.25" customHeight="1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ht="17.25" customHeight="1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ht="17.25" customHeight="1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ht="17.25" customHeight="1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ht="17.25" customHeight="1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ht="17.25" customHeight="1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ht="17.25" customHeight="1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ht="17.25" customHeight="1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ht="17.25" customHeight="1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ht="17.25" customHeight="1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ht="17.25" customHeight="1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ht="17.25" customHeight="1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ht="17.25" customHeight="1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ht="17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J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9.29"/>
    <col customWidth="1" min="2" max="2" width="12.14"/>
    <col customWidth="1" min="3" max="10" width="6.43"/>
  </cols>
  <sheetData>
    <row r="1" ht="24.75" customHeight="1">
      <c r="A1" s="1" t="s">
        <v>77</v>
      </c>
      <c r="B1" s="2"/>
      <c r="C1" s="2"/>
      <c r="D1" s="2"/>
      <c r="E1" s="2"/>
      <c r="F1" s="2"/>
      <c r="G1" s="2"/>
      <c r="H1" s="2"/>
      <c r="I1" s="2"/>
      <c r="J1" s="3"/>
    </row>
    <row r="2" ht="17.2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ht="17.25" customHeight="1">
      <c r="A3" s="8">
        <f>Inputs!B6+21</f>
        <v>43359</v>
      </c>
      <c r="B3" s="6"/>
      <c r="C3" s="9"/>
      <c r="D3" s="9"/>
      <c r="E3" s="9"/>
      <c r="F3" s="9"/>
      <c r="G3" s="9"/>
      <c r="H3" s="9"/>
      <c r="I3" s="9"/>
      <c r="J3" s="9"/>
    </row>
    <row r="4" ht="17.25" customHeight="1">
      <c r="A4" s="11"/>
      <c r="B4" s="14"/>
      <c r="C4" s="15" t="s">
        <v>23</v>
      </c>
      <c r="D4" s="16"/>
      <c r="E4" s="15" t="s">
        <v>24</v>
      </c>
      <c r="F4" s="16"/>
      <c r="G4" s="15" t="s">
        <v>25</v>
      </c>
      <c r="H4" s="16"/>
      <c r="I4" s="15" t="s">
        <v>26</v>
      </c>
      <c r="J4" s="16"/>
    </row>
    <row r="5" ht="17.25" customHeight="1">
      <c r="A5" s="18" t="s">
        <v>27</v>
      </c>
      <c r="B5" s="18" t="s">
        <v>28</v>
      </c>
      <c r="C5" s="24">
        <f>IF((Inputs!B9="kg"),(MROUND((Inputs!B13*0.9),2.5)-2.5),(MROUND((Inputs!B13*0.9),5)-5))</f>
        <v>177.5</v>
      </c>
      <c r="D5" s="26" t="s">
        <v>81</v>
      </c>
      <c r="E5" s="24">
        <f>IF((Inputs!B9="kg"),MROUND((Inputs!B13*0.9),2.5),MROUND((Inputs!B13*0.9),5))</f>
        <v>180</v>
      </c>
      <c r="F5" s="26" t="s">
        <v>81</v>
      </c>
      <c r="G5" s="58">
        <f>IF((Inputs!B9="kg"),(MROUND((Inputs!B13*0.9),2.5)+2.5),(MROUND((Inputs!B13*0.9),5)+5))</f>
        <v>182.5</v>
      </c>
      <c r="H5" s="59" t="s">
        <v>81</v>
      </c>
      <c r="I5" s="29"/>
      <c r="J5" s="30"/>
    </row>
    <row r="6" ht="17.25" customHeight="1">
      <c r="A6" s="32" t="s">
        <v>44</v>
      </c>
      <c r="B6" s="32" t="s">
        <v>28</v>
      </c>
      <c r="C6" s="35"/>
      <c r="D6" s="38" t="s">
        <v>31</v>
      </c>
      <c r="E6" s="35"/>
      <c r="F6" s="38" t="s">
        <v>31</v>
      </c>
      <c r="G6" s="43"/>
      <c r="H6" s="44"/>
      <c r="I6" s="43"/>
      <c r="J6" s="44"/>
    </row>
    <row r="7" ht="17.25" customHeight="1">
      <c r="A7" s="32" t="s">
        <v>46</v>
      </c>
      <c r="B7" s="32" t="s">
        <v>28</v>
      </c>
      <c r="C7" s="35"/>
      <c r="D7" s="38"/>
      <c r="E7" s="35"/>
      <c r="F7" s="38"/>
      <c r="G7" s="35"/>
      <c r="H7" s="38"/>
      <c r="I7" s="43"/>
      <c r="J7" s="44"/>
    </row>
    <row r="8" ht="17.25" customHeight="1">
      <c r="A8" s="46" t="s">
        <v>48</v>
      </c>
      <c r="B8" s="46" t="s">
        <v>28</v>
      </c>
      <c r="C8" s="47"/>
      <c r="D8" s="48"/>
      <c r="E8" s="47"/>
      <c r="F8" s="48"/>
      <c r="G8" s="47"/>
      <c r="H8" s="48"/>
      <c r="I8" s="52"/>
      <c r="J8" s="55"/>
    </row>
    <row r="9" ht="17.25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ht="17.25" customHeight="1">
      <c r="A10" s="8">
        <f>A3+1</f>
        <v>43360</v>
      </c>
      <c r="B10" s="6"/>
      <c r="C10" s="9"/>
      <c r="D10" s="9"/>
      <c r="E10" s="9"/>
      <c r="F10" s="9"/>
      <c r="G10" s="9"/>
      <c r="H10" s="9"/>
      <c r="I10" s="9"/>
      <c r="J10" s="9"/>
    </row>
    <row r="11" ht="17.25" customHeight="1">
      <c r="A11" s="9"/>
      <c r="B11" s="14"/>
      <c r="C11" s="15" t="s">
        <v>23</v>
      </c>
      <c r="D11" s="16"/>
      <c r="E11" s="15" t="s">
        <v>24</v>
      </c>
      <c r="F11" s="16"/>
      <c r="G11" s="15" t="s">
        <v>25</v>
      </c>
      <c r="H11" s="16"/>
      <c r="I11" s="15" t="s">
        <v>26</v>
      </c>
      <c r="J11" s="16"/>
    </row>
    <row r="12" ht="17.25" customHeight="1">
      <c r="A12" s="18" t="s">
        <v>37</v>
      </c>
      <c r="B12" s="18" t="s">
        <v>28</v>
      </c>
      <c r="C12" s="24">
        <f>IF((Inputs!B9="kg"),MROUND(((Inputs!B12*0.875)-5),2.5),MROUND(((Inputs!B12*0.875)-5),5))</f>
        <v>127.5</v>
      </c>
      <c r="D12" s="26" t="s">
        <v>81</v>
      </c>
      <c r="E12" s="24">
        <f>IF((Inputs!B9="kg"),MROUND(((Inputs!B12*0.9)-5),2.5),MROUND(((Inputs!B12*0.9)-5),5))</f>
        <v>130</v>
      </c>
      <c r="F12" s="26" t="s">
        <v>81</v>
      </c>
      <c r="G12" s="24">
        <f>IF((Inputs!B9="kg"),MROUND((Inputs!B12*0.9),2.5),MROUND((Inputs!B12*0.9),5))</f>
        <v>135</v>
      </c>
      <c r="H12" s="26" t="s">
        <v>81</v>
      </c>
      <c r="I12" s="29"/>
      <c r="J12" s="30"/>
    </row>
    <row r="13" ht="17.25" customHeight="1">
      <c r="A13" s="32" t="str">
        <f>Inputs!B17</f>
        <v>Barbell Row</v>
      </c>
      <c r="B13" s="32" t="s">
        <v>28</v>
      </c>
      <c r="C13" s="35"/>
      <c r="D13" s="38" t="s">
        <v>52</v>
      </c>
      <c r="E13" s="35"/>
      <c r="F13" s="38" t="s">
        <v>52</v>
      </c>
      <c r="G13" s="35"/>
      <c r="H13" s="38" t="s">
        <v>45</v>
      </c>
      <c r="I13" s="35"/>
      <c r="J13" s="38" t="s">
        <v>31</v>
      </c>
    </row>
    <row r="14" ht="17.25" customHeight="1">
      <c r="A14" s="32" t="str">
        <f>Inputs!B18</f>
        <v>Military Press</v>
      </c>
      <c r="B14" s="32" t="s">
        <v>28</v>
      </c>
      <c r="C14" s="35"/>
      <c r="D14" s="38" t="s">
        <v>58</v>
      </c>
      <c r="E14" s="35"/>
      <c r="F14" s="38" t="s">
        <v>58</v>
      </c>
      <c r="G14" s="35"/>
      <c r="H14" s="38" t="s">
        <v>52</v>
      </c>
      <c r="I14" s="35"/>
      <c r="J14" s="38" t="s">
        <v>45</v>
      </c>
    </row>
    <row r="15" ht="17.25" customHeight="1">
      <c r="A15" s="32" t="str">
        <f>Inputs!B19</f>
        <v>Weighted Pull-up</v>
      </c>
      <c r="B15" s="32" t="s">
        <v>28</v>
      </c>
      <c r="C15" s="35"/>
      <c r="D15" s="38" t="s">
        <v>58</v>
      </c>
      <c r="E15" s="35"/>
      <c r="F15" s="38" t="s">
        <v>58</v>
      </c>
      <c r="G15" s="35"/>
      <c r="H15" s="38" t="s">
        <v>52</v>
      </c>
      <c r="I15" s="35"/>
      <c r="J15" s="38" t="s">
        <v>45</v>
      </c>
    </row>
    <row r="16" ht="17.25" customHeight="1">
      <c r="A16" s="32" t="s">
        <v>46</v>
      </c>
      <c r="B16" s="32" t="s">
        <v>28</v>
      </c>
      <c r="C16" s="35"/>
      <c r="D16" s="38" t="s">
        <v>63</v>
      </c>
      <c r="E16" s="35"/>
      <c r="F16" s="38" t="s">
        <v>63</v>
      </c>
      <c r="G16" s="35"/>
      <c r="H16" s="38" t="s">
        <v>63</v>
      </c>
      <c r="I16" s="35"/>
      <c r="J16" s="38" t="s">
        <v>63</v>
      </c>
    </row>
    <row r="17" ht="17.25" customHeight="1">
      <c r="A17" s="46" t="s">
        <v>48</v>
      </c>
      <c r="B17" s="46" t="s">
        <v>28</v>
      </c>
      <c r="C17" s="47"/>
      <c r="D17" s="48" t="s">
        <v>63</v>
      </c>
      <c r="E17" s="47"/>
      <c r="F17" s="48" t="s">
        <v>63</v>
      </c>
      <c r="G17" s="47"/>
      <c r="H17" s="48" t="s">
        <v>63</v>
      </c>
      <c r="I17" s="47"/>
      <c r="J17" s="48" t="s">
        <v>63</v>
      </c>
    </row>
    <row r="18" ht="17.2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ht="17.25" customHeight="1">
      <c r="A19" s="8">
        <f>A10+2</f>
        <v>43362</v>
      </c>
      <c r="B19" s="6"/>
      <c r="C19" s="9"/>
      <c r="D19" s="9"/>
      <c r="E19" s="9"/>
      <c r="F19" s="9"/>
      <c r="G19" s="9"/>
      <c r="H19" s="9"/>
      <c r="I19" s="9"/>
      <c r="J19" s="9"/>
    </row>
    <row r="20" ht="17.25" customHeight="1">
      <c r="A20" s="11"/>
      <c r="B20" s="14"/>
      <c r="C20" s="15" t="s">
        <v>23</v>
      </c>
      <c r="D20" s="16"/>
      <c r="E20" s="15" t="s">
        <v>24</v>
      </c>
      <c r="F20" s="16"/>
      <c r="G20" s="15" t="s">
        <v>25</v>
      </c>
      <c r="H20" s="16"/>
      <c r="I20" s="15" t="s">
        <v>26</v>
      </c>
      <c r="J20" s="16"/>
    </row>
    <row r="21" ht="17.25" customHeight="1">
      <c r="A21" s="18" t="s">
        <v>86</v>
      </c>
      <c r="B21" s="18" t="s">
        <v>28</v>
      </c>
      <c r="C21" s="24">
        <f>IF((Inputs!B9="kg"),(MROUND((Inputs!B13*0.9),2.5)+2.5),(MROUND((Inputs!B13*0.9),5)+5))</f>
        <v>182.5</v>
      </c>
      <c r="D21" s="26" t="s">
        <v>81</v>
      </c>
      <c r="E21" s="24">
        <f>IF((Inputs!B9="kg"),MROUND((Inputs!B13*0.95),2.5),MROUND((Inputs!B13*0.95),5))</f>
        <v>190</v>
      </c>
      <c r="F21" s="26" t="s">
        <v>89</v>
      </c>
      <c r="G21" s="29"/>
      <c r="H21" s="30"/>
      <c r="I21" s="29"/>
      <c r="J21" s="30"/>
    </row>
    <row r="22" ht="17.25" customHeight="1">
      <c r="A22" s="32" t="s">
        <v>90</v>
      </c>
      <c r="B22" s="32" t="s">
        <v>28</v>
      </c>
      <c r="C22" s="35">
        <f>IF((Inputs!B9="kg"),(MROUND((Inputs!B14*0.9),2.5)+2.5),(MROUND((Inputs!B14*0.9),5)+5))</f>
        <v>187.5</v>
      </c>
      <c r="D22" s="38" t="s">
        <v>81</v>
      </c>
      <c r="E22" s="35">
        <f>IF((Inputs!B9="kg"),MROUND((Inputs!B14*0.95),2.5),MROUND((Inputs!B14*0.95),5))</f>
        <v>195</v>
      </c>
      <c r="F22" s="38" t="s">
        <v>89</v>
      </c>
      <c r="G22" s="43"/>
      <c r="H22" s="44"/>
      <c r="I22" s="43"/>
      <c r="J22" s="44"/>
    </row>
    <row r="23" ht="17.25" customHeight="1">
      <c r="A23" s="32" t="s">
        <v>46</v>
      </c>
      <c r="B23" s="32" t="s">
        <v>28</v>
      </c>
      <c r="C23" s="35"/>
      <c r="D23" s="38"/>
      <c r="E23" s="35"/>
      <c r="F23" s="38"/>
      <c r="G23" s="35"/>
      <c r="H23" s="38"/>
      <c r="I23" s="43"/>
      <c r="J23" s="44"/>
    </row>
    <row r="24" ht="17.25" customHeight="1">
      <c r="A24" s="46" t="s">
        <v>48</v>
      </c>
      <c r="B24" s="46" t="s">
        <v>28</v>
      </c>
      <c r="C24" s="47"/>
      <c r="D24" s="48"/>
      <c r="E24" s="47"/>
      <c r="F24" s="48"/>
      <c r="G24" s="47"/>
      <c r="H24" s="48"/>
      <c r="I24" s="52"/>
      <c r="J24" s="55"/>
    </row>
    <row r="25" ht="17.2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ht="17.25" customHeight="1">
      <c r="A26" s="8">
        <f>A19+1</f>
        <v>43363</v>
      </c>
      <c r="B26" s="6"/>
      <c r="C26" s="9"/>
      <c r="D26" s="9"/>
      <c r="E26" s="9"/>
      <c r="F26" s="9"/>
      <c r="G26" s="9"/>
      <c r="H26" s="9"/>
      <c r="I26" s="9"/>
      <c r="J26" s="9"/>
    </row>
    <row r="27" ht="17.25" customHeight="1">
      <c r="A27" s="9"/>
      <c r="B27" s="14"/>
      <c r="C27" s="15" t="s">
        <v>23</v>
      </c>
      <c r="D27" s="16"/>
      <c r="E27" s="15" t="s">
        <v>24</v>
      </c>
      <c r="F27" s="16"/>
      <c r="G27" s="15" t="s">
        <v>25</v>
      </c>
      <c r="H27" s="16"/>
      <c r="I27" s="15" t="s">
        <v>26</v>
      </c>
      <c r="J27" s="16"/>
    </row>
    <row r="28" ht="17.25" customHeight="1">
      <c r="A28" s="18" t="s">
        <v>88</v>
      </c>
      <c r="B28" s="18" t="s">
        <v>28</v>
      </c>
      <c r="C28" s="24">
        <f>IF((Inputs!B9="kg"),MROUND((Inputs!B12*0.875),2.5),MROUND((Inputs!B12*0.875),5))</f>
        <v>132.5</v>
      </c>
      <c r="D28" s="26" t="s">
        <v>81</v>
      </c>
      <c r="E28" s="24">
        <f>IF((Inputs!B9="kg"),MROUND((Inputs!B12*0.9),2.5),MROUND((Inputs!B12*0.9),5))</f>
        <v>135</v>
      </c>
      <c r="F28" s="26" t="s">
        <v>91</v>
      </c>
      <c r="G28" s="24">
        <f>IF((Inputs!B9="kg"),MROUND((Inputs!B12*0.95),2.5),MROUND((Inputs!B12*0.95),5))</f>
        <v>142.5</v>
      </c>
      <c r="H28" s="26" t="s">
        <v>89</v>
      </c>
      <c r="I28" s="29"/>
      <c r="J28" s="30"/>
    </row>
    <row r="29" ht="17.25" customHeight="1">
      <c r="A29" s="32" t="str">
        <f>Inputs!B17</f>
        <v>Barbell Row</v>
      </c>
      <c r="B29" s="32" t="s">
        <v>28</v>
      </c>
      <c r="C29" s="35"/>
      <c r="D29" s="38" t="s">
        <v>52</v>
      </c>
      <c r="E29" s="35"/>
      <c r="F29" s="38" t="s">
        <v>52</v>
      </c>
      <c r="G29" s="35"/>
      <c r="H29" s="38" t="s">
        <v>45</v>
      </c>
      <c r="I29" s="35"/>
      <c r="J29" s="38" t="s">
        <v>31</v>
      </c>
    </row>
    <row r="30" ht="17.25" customHeight="1">
      <c r="A30" s="32" t="str">
        <f>Inputs!B18</f>
        <v>Military Press</v>
      </c>
      <c r="B30" s="32" t="s">
        <v>28</v>
      </c>
      <c r="C30" s="35"/>
      <c r="D30" s="38" t="s">
        <v>58</v>
      </c>
      <c r="E30" s="35"/>
      <c r="F30" s="38" t="s">
        <v>58</v>
      </c>
      <c r="G30" s="35"/>
      <c r="H30" s="38" t="s">
        <v>52</v>
      </c>
      <c r="I30" s="35"/>
      <c r="J30" s="38" t="s">
        <v>45</v>
      </c>
    </row>
    <row r="31" ht="17.25" customHeight="1">
      <c r="A31" s="32" t="str">
        <f>Inputs!B19</f>
        <v>Weighted Pull-up</v>
      </c>
      <c r="B31" s="32" t="s">
        <v>28</v>
      </c>
      <c r="C31" s="35"/>
      <c r="D31" s="38" t="s">
        <v>58</v>
      </c>
      <c r="E31" s="35"/>
      <c r="F31" s="38" t="s">
        <v>58</v>
      </c>
      <c r="G31" s="35"/>
      <c r="H31" s="38" t="s">
        <v>52</v>
      </c>
      <c r="I31" s="35"/>
      <c r="J31" s="38" t="s">
        <v>45</v>
      </c>
    </row>
    <row r="32" ht="17.25" customHeight="1">
      <c r="A32" s="32" t="s">
        <v>46</v>
      </c>
      <c r="B32" s="32" t="s">
        <v>28</v>
      </c>
      <c r="C32" s="35"/>
      <c r="D32" s="38" t="s">
        <v>63</v>
      </c>
      <c r="E32" s="35"/>
      <c r="F32" s="38" t="s">
        <v>63</v>
      </c>
      <c r="G32" s="35"/>
      <c r="H32" s="38" t="s">
        <v>63</v>
      </c>
      <c r="I32" s="43"/>
      <c r="J32" s="44" t="s">
        <v>63</v>
      </c>
    </row>
    <row r="33" ht="17.25" customHeight="1">
      <c r="A33" s="46" t="s">
        <v>48</v>
      </c>
      <c r="B33" s="46" t="s">
        <v>28</v>
      </c>
      <c r="C33" s="47"/>
      <c r="D33" s="48" t="s">
        <v>63</v>
      </c>
      <c r="E33" s="47"/>
      <c r="F33" s="48" t="s">
        <v>63</v>
      </c>
      <c r="G33" s="47"/>
      <c r="H33" s="48" t="s">
        <v>63</v>
      </c>
      <c r="I33" s="52"/>
      <c r="J33" s="55" t="s">
        <v>63</v>
      </c>
    </row>
    <row r="34" ht="17.25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ht="17.25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ht="17.2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ht="17.25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ht="17.25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ht="17.25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ht="17.25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ht="17.2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ht="17.25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ht="17.2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ht="17.25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ht="17.25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ht="17.25" customHeight="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ht="17.2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ht="17.25" customHeight="1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ht="17.25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ht="17.25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ht="17.25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ht="17.25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ht="17.25" customHeigh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ht="17.2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ht="17.25" customHeight="1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ht="17.25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ht="17.25" customHeight="1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ht="17.25" customHeight="1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ht="17.25" customHeight="1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ht="17.25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ht="17.25" customHeight="1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ht="17.25" customHeight="1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ht="17.25" customHeight="1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ht="17.2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ht="17.25" customHeight="1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ht="17.25" customHeight="1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ht="17.25" customHeight="1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ht="17.25" customHeight="1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ht="17.25" customHeight="1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ht="17.25" customHeight="1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ht="17.25" customHeight="1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ht="17.25" customHeight="1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ht="17.25" customHeight="1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ht="17.25" customHeight="1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ht="17.25" customHeight="1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ht="17.25" customHeight="1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ht="17.25" customHeight="1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ht="17.25" customHeight="1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ht="17.25" customHeight="1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ht="17.25" customHeight="1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ht="17.25" customHeight="1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ht="17.25" customHeight="1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ht="17.25" customHeight="1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ht="17.25" customHeight="1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ht="17.25" customHeight="1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ht="17.25" customHeight="1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ht="17.25" customHeight="1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ht="17.25" customHeight="1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ht="17.25" customHeight="1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ht="17.25" customHeight="1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ht="17.25" customHeight="1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ht="17.25" customHeight="1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ht="17.25" customHeight="1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ht="17.25" customHeight="1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ht="17.25" customHeight="1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ht="17.25" customHeight="1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ht="17.25" customHeight="1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ht="17.25" customHeight="1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ht="17.25" customHeight="1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ht="17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J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9.29"/>
    <col customWidth="1" min="2" max="2" width="12.14"/>
    <col customWidth="1" min="3" max="10" width="6.43"/>
  </cols>
  <sheetData>
    <row r="1" ht="24.75" customHeight="1">
      <c r="A1" s="1" t="s">
        <v>82</v>
      </c>
      <c r="B1" s="2"/>
      <c r="C1" s="2"/>
      <c r="D1" s="2"/>
      <c r="E1" s="2"/>
      <c r="F1" s="2"/>
      <c r="G1" s="2"/>
      <c r="H1" s="2"/>
      <c r="I1" s="2"/>
      <c r="J1" s="3"/>
    </row>
    <row r="2" ht="17.2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ht="17.25" customHeight="1">
      <c r="A3" s="8">
        <f>Inputs!B6+28</f>
        <v>43366</v>
      </c>
      <c r="B3" s="6"/>
      <c r="C3" s="9"/>
      <c r="D3" s="9"/>
      <c r="E3" s="9"/>
      <c r="F3" s="9"/>
      <c r="G3" s="9"/>
      <c r="H3" s="9"/>
      <c r="I3" s="9"/>
      <c r="J3" s="9"/>
    </row>
    <row r="4" ht="17.25" customHeight="1">
      <c r="A4" s="11"/>
      <c r="B4" s="14"/>
      <c r="C4" s="15" t="s">
        <v>23</v>
      </c>
      <c r="D4" s="16"/>
      <c r="E4" s="15" t="s">
        <v>24</v>
      </c>
      <c r="F4" s="16"/>
      <c r="G4" s="15" t="s">
        <v>25</v>
      </c>
      <c r="H4" s="16"/>
      <c r="I4" s="15" t="s">
        <v>26</v>
      </c>
      <c r="J4" s="16"/>
    </row>
    <row r="5" ht="17.25" customHeight="1">
      <c r="A5" s="18" t="s">
        <v>27</v>
      </c>
      <c r="B5" s="18" t="s">
        <v>28</v>
      </c>
      <c r="C5" s="24">
        <f>IF((Inputs!B9="kg"),MROUND((Inputs!B13*0.975),2.5),MROUND((Inputs!B13*0.975),5))</f>
        <v>195</v>
      </c>
      <c r="D5" s="26" t="s">
        <v>83</v>
      </c>
      <c r="E5" s="29"/>
      <c r="F5" s="30"/>
      <c r="G5" s="29"/>
      <c r="H5" s="30"/>
      <c r="I5" s="29"/>
      <c r="J5" s="30"/>
    </row>
    <row r="6" ht="17.25" customHeight="1">
      <c r="A6" s="32" t="s">
        <v>34</v>
      </c>
      <c r="B6" s="32" t="s">
        <v>28</v>
      </c>
      <c r="C6" s="35">
        <f>IF((Inputs!B9="kg"),MROUND((Inputs!B14*0.675),2.5),MROUND((Inputs!B14*0.675),5))</f>
        <v>137.5</v>
      </c>
      <c r="D6" s="38" t="s">
        <v>84</v>
      </c>
      <c r="E6" s="35">
        <f>IF((Inputs!B9="kg"),MROUND((Inputs!B14*0.7),2.5),MROUND((Inputs!B14*0.7),5))</f>
        <v>142.5</v>
      </c>
      <c r="F6" s="38" t="s">
        <v>84</v>
      </c>
      <c r="G6" s="35">
        <f>IF((Inputs!B9="kg"),MROUND((Inputs!B14*0.725),2.5),MROUND((Inputs!B14*0.725),5))</f>
        <v>147.5</v>
      </c>
      <c r="H6" s="38" t="s">
        <v>85</v>
      </c>
      <c r="I6" s="43"/>
      <c r="J6" s="44"/>
    </row>
    <row r="7" ht="17.25" customHeight="1">
      <c r="A7" s="32" t="s">
        <v>46</v>
      </c>
      <c r="B7" s="32" t="s">
        <v>28</v>
      </c>
      <c r="C7" s="35"/>
      <c r="D7" s="38"/>
      <c r="E7" s="35"/>
      <c r="F7" s="38"/>
      <c r="G7" s="35"/>
      <c r="H7" s="38"/>
      <c r="I7" s="43"/>
      <c r="J7" s="44"/>
    </row>
    <row r="8" ht="17.25" customHeight="1">
      <c r="A8" s="46" t="s">
        <v>48</v>
      </c>
      <c r="B8" s="46" t="s">
        <v>28</v>
      </c>
      <c r="C8" s="47"/>
      <c r="D8" s="48"/>
      <c r="E8" s="47"/>
      <c r="F8" s="48"/>
      <c r="G8" s="47"/>
      <c r="H8" s="48"/>
      <c r="I8" s="52"/>
      <c r="J8" s="55"/>
    </row>
    <row r="9" ht="17.25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ht="17.25" customHeight="1">
      <c r="A10" s="8">
        <f>A3+2</f>
        <v>43368</v>
      </c>
      <c r="B10" s="6"/>
      <c r="C10" s="9"/>
      <c r="D10" s="9"/>
      <c r="E10" s="9"/>
      <c r="F10" s="9"/>
      <c r="G10" s="9"/>
      <c r="H10" s="9"/>
      <c r="I10" s="9"/>
      <c r="J10" s="9"/>
    </row>
    <row r="11" ht="17.25" customHeight="1">
      <c r="A11" s="9"/>
      <c r="B11" s="14"/>
      <c r="C11" s="15" t="s">
        <v>23</v>
      </c>
      <c r="D11" s="16"/>
      <c r="E11" s="15" t="s">
        <v>24</v>
      </c>
      <c r="F11" s="16"/>
      <c r="G11" s="15" t="s">
        <v>25</v>
      </c>
      <c r="H11" s="16"/>
      <c r="I11" s="15" t="s">
        <v>26</v>
      </c>
      <c r="J11" s="16"/>
    </row>
    <row r="12" ht="17.25" customHeight="1">
      <c r="A12" s="18" t="s">
        <v>37</v>
      </c>
      <c r="B12" s="18" t="s">
        <v>28</v>
      </c>
      <c r="C12" s="24">
        <f>IF((Inputs!B9="kg"),MROUND((Inputs!B12*0.975),2.5),MROUND((Inputs!B12*0.975),5))</f>
        <v>147.5</v>
      </c>
      <c r="D12" s="26" t="s">
        <v>83</v>
      </c>
      <c r="E12" s="29"/>
      <c r="F12" s="30"/>
      <c r="G12" s="61"/>
      <c r="H12" s="62"/>
      <c r="I12" s="29"/>
      <c r="J12" s="30"/>
    </row>
    <row r="13" ht="17.25" customHeight="1">
      <c r="A13" s="32" t="str">
        <f>Inputs!B17</f>
        <v>Barbell Row</v>
      </c>
      <c r="B13" s="32" t="s">
        <v>28</v>
      </c>
      <c r="C13" s="35"/>
      <c r="D13" s="38" t="s">
        <v>45</v>
      </c>
      <c r="E13" s="35"/>
      <c r="F13" s="38" t="s">
        <v>31</v>
      </c>
      <c r="G13" s="35"/>
      <c r="H13" s="38" t="s">
        <v>31</v>
      </c>
      <c r="I13" s="43"/>
      <c r="J13" s="44"/>
    </row>
    <row r="14" ht="17.25" customHeight="1">
      <c r="A14" s="32" t="str">
        <f>Inputs!B18</f>
        <v>Military Press</v>
      </c>
      <c r="B14" s="32" t="s">
        <v>28</v>
      </c>
      <c r="C14" s="35"/>
      <c r="D14" s="38" t="s">
        <v>45</v>
      </c>
      <c r="E14" s="35"/>
      <c r="F14" s="38" t="s">
        <v>31</v>
      </c>
      <c r="G14" s="35"/>
      <c r="H14" s="38" t="s">
        <v>31</v>
      </c>
      <c r="I14" s="43"/>
      <c r="J14" s="44"/>
    </row>
    <row r="15" ht="17.25" customHeight="1">
      <c r="A15" s="32" t="str">
        <f>Inputs!B19</f>
        <v>Weighted Pull-up</v>
      </c>
      <c r="B15" s="32" t="s">
        <v>28</v>
      </c>
      <c r="C15" s="35"/>
      <c r="D15" s="38" t="s">
        <v>45</v>
      </c>
      <c r="E15" s="35"/>
      <c r="F15" s="38" t="s">
        <v>31</v>
      </c>
      <c r="G15" s="35"/>
      <c r="H15" s="38" t="s">
        <v>31</v>
      </c>
      <c r="I15" s="43"/>
      <c r="J15" s="44"/>
    </row>
    <row r="16" ht="17.25" customHeight="1">
      <c r="A16" s="32" t="s">
        <v>46</v>
      </c>
      <c r="B16" s="32" t="s">
        <v>28</v>
      </c>
      <c r="C16" s="35"/>
      <c r="D16" s="38" t="s">
        <v>63</v>
      </c>
      <c r="E16" s="35"/>
      <c r="F16" s="38" t="s">
        <v>63</v>
      </c>
      <c r="G16" s="35"/>
      <c r="H16" s="38" t="s">
        <v>63</v>
      </c>
      <c r="I16" s="43"/>
      <c r="J16" s="44"/>
    </row>
    <row r="17" ht="17.25" customHeight="1">
      <c r="A17" s="46" t="s">
        <v>48</v>
      </c>
      <c r="B17" s="46" t="s">
        <v>28</v>
      </c>
      <c r="C17" s="47"/>
      <c r="D17" s="48" t="s">
        <v>63</v>
      </c>
      <c r="E17" s="47"/>
      <c r="F17" s="48" t="s">
        <v>63</v>
      </c>
      <c r="G17" s="47"/>
      <c r="H17" s="48" t="s">
        <v>63</v>
      </c>
      <c r="I17" s="52"/>
      <c r="J17" s="55"/>
    </row>
    <row r="18" ht="17.2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ht="17.25" customHeight="1">
      <c r="A19" s="8">
        <f>A10+2</f>
        <v>43370</v>
      </c>
      <c r="B19" s="6"/>
      <c r="C19" s="9"/>
      <c r="D19" s="9"/>
      <c r="E19" s="9"/>
      <c r="F19" s="9"/>
      <c r="G19" s="9"/>
      <c r="H19" s="9"/>
      <c r="I19" s="9"/>
      <c r="J19" s="9"/>
    </row>
    <row r="20" ht="17.25" customHeight="1">
      <c r="A20" s="11"/>
      <c r="B20" s="14"/>
      <c r="C20" s="15" t="s">
        <v>23</v>
      </c>
      <c r="D20" s="16"/>
      <c r="E20" s="15" t="s">
        <v>24</v>
      </c>
      <c r="F20" s="16"/>
      <c r="G20" s="15" t="s">
        <v>25</v>
      </c>
      <c r="H20" s="16"/>
      <c r="I20" s="15" t="s">
        <v>26</v>
      </c>
      <c r="J20" s="16"/>
    </row>
    <row r="21" ht="17.25" customHeight="1">
      <c r="A21" s="18" t="s">
        <v>34</v>
      </c>
      <c r="B21" s="18" t="s">
        <v>28</v>
      </c>
      <c r="C21" s="24">
        <f>IF((Inputs!B9="kg"),MROUND((Inputs!B14*0.975),2.5),MROUND((Inputs!B14*0.975),5))</f>
        <v>200</v>
      </c>
      <c r="D21" s="26" t="s">
        <v>83</v>
      </c>
      <c r="E21" s="29"/>
      <c r="F21" s="30"/>
      <c r="G21" s="29"/>
      <c r="H21" s="30"/>
      <c r="I21" s="29"/>
      <c r="J21" s="30"/>
    </row>
    <row r="22" ht="17.25" customHeight="1">
      <c r="A22" s="32" t="s">
        <v>46</v>
      </c>
      <c r="B22" s="32" t="s">
        <v>28</v>
      </c>
      <c r="C22" s="35"/>
      <c r="D22" s="38"/>
      <c r="E22" s="35"/>
      <c r="F22" s="38"/>
      <c r="G22" s="35"/>
      <c r="H22" s="38"/>
      <c r="I22" s="43"/>
      <c r="J22" s="44"/>
    </row>
    <row r="23" ht="17.25" customHeight="1">
      <c r="A23" s="46" t="s">
        <v>48</v>
      </c>
      <c r="B23" s="46" t="s">
        <v>28</v>
      </c>
      <c r="C23" s="47"/>
      <c r="D23" s="48"/>
      <c r="E23" s="47"/>
      <c r="F23" s="48"/>
      <c r="G23" s="47"/>
      <c r="H23" s="48"/>
      <c r="I23" s="52"/>
      <c r="J23" s="55"/>
    </row>
    <row r="24" ht="17.2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ht="17.25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ht="17.2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ht="17.2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ht="17.2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ht="17.2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ht="17.2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ht="17.2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ht="17.25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ht="17.2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ht="17.25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ht="17.25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ht="17.2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ht="17.25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ht="17.25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ht="17.25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ht="17.25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ht="17.2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ht="17.25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ht="17.2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ht="17.25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ht="17.25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ht="17.25" customHeight="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ht="17.2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ht="17.25" customHeight="1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ht="17.25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ht="17.25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ht="17.25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ht="17.25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ht="17.25" customHeigh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ht="17.2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ht="17.25" customHeight="1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ht="17.25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ht="17.25" customHeight="1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ht="17.25" customHeight="1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ht="17.25" customHeight="1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ht="17.25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ht="17.25" customHeight="1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ht="17.25" customHeight="1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ht="17.25" customHeight="1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ht="17.2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ht="17.25" customHeight="1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ht="17.25" customHeight="1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ht="17.25" customHeight="1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ht="17.25" customHeight="1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ht="17.25" customHeight="1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ht="17.25" customHeight="1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ht="17.25" customHeight="1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ht="17.25" customHeight="1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ht="17.25" customHeight="1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ht="17.25" customHeight="1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ht="17.25" customHeight="1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ht="17.25" customHeight="1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ht="17.25" customHeight="1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ht="17.25" customHeight="1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ht="17.25" customHeight="1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ht="17.25" customHeight="1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ht="17.25" customHeight="1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ht="17.25" customHeight="1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ht="17.25" customHeight="1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ht="17.25" customHeight="1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ht="17.25" customHeight="1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ht="17.25" customHeight="1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ht="17.25" customHeight="1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ht="17.25" customHeight="1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ht="17.25" customHeight="1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ht="17.25" customHeight="1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ht="17.25" customHeight="1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ht="17.25" customHeight="1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ht="17.25" customHeight="1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ht="17.25" customHeight="1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ht="17.25" customHeight="1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ht="17.25" customHeight="1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ht="17.25" customHeight="1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ht="17.25" customHeight="1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ht="17.25" customHeight="1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ht="17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J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5.29"/>
    <col customWidth="1" min="2" max="2" width="9.71"/>
    <col customWidth="1" min="3" max="3" width="11.86"/>
    <col customWidth="1" min="4" max="4" width="16.71"/>
    <col customWidth="1" min="5" max="10" width="9.71"/>
  </cols>
  <sheetData>
    <row r="1" ht="24.75" customHeight="1">
      <c r="A1" s="1" t="s">
        <v>92</v>
      </c>
      <c r="B1" s="2"/>
      <c r="C1" s="2"/>
      <c r="D1" s="2"/>
      <c r="E1" s="2"/>
      <c r="F1" s="2"/>
      <c r="G1" s="2"/>
      <c r="H1" s="2"/>
      <c r="I1" s="2"/>
      <c r="J1" s="3"/>
    </row>
    <row r="2" ht="17.25" customHeight="1">
      <c r="A2" s="5" t="s">
        <v>93</v>
      </c>
      <c r="B2" s="63"/>
      <c r="C2" s="63"/>
      <c r="D2" s="63"/>
      <c r="E2" s="63"/>
      <c r="F2" s="63"/>
      <c r="G2" s="63"/>
      <c r="H2" s="5"/>
      <c r="I2" s="5"/>
      <c r="J2" s="5"/>
    </row>
    <row r="3" ht="17.25" customHeight="1">
      <c r="A3" s="6" t="s">
        <v>94</v>
      </c>
    </row>
    <row r="4" ht="17.25" customHeight="1">
      <c r="A4" s="6" t="s">
        <v>95</v>
      </c>
      <c r="I4" s="6"/>
      <c r="J4" s="6"/>
    </row>
    <row r="5" ht="17.2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ht="17.25" customHeight="1">
      <c r="A6" s="12" t="s">
        <v>96</v>
      </c>
      <c r="E6" s="6"/>
      <c r="F6" s="6"/>
      <c r="G6" s="6"/>
      <c r="H6" s="6"/>
      <c r="I6" s="6"/>
      <c r="J6" s="6"/>
    </row>
    <row r="7" ht="17.25" customHeight="1">
      <c r="A7" s="6" t="s">
        <v>97</v>
      </c>
      <c r="H7" s="6"/>
      <c r="I7" s="6"/>
      <c r="J7" s="6"/>
    </row>
    <row r="8" ht="17.25" customHeight="1">
      <c r="A8" s="6"/>
      <c r="B8" s="6"/>
      <c r="C8" s="6"/>
      <c r="D8" s="6"/>
      <c r="E8" s="64"/>
      <c r="F8" s="50"/>
      <c r="G8" s="6"/>
      <c r="H8" s="6"/>
      <c r="I8" s="6"/>
      <c r="J8" s="6"/>
    </row>
    <row r="9" ht="17.25" customHeight="1">
      <c r="A9" s="65" t="s">
        <v>98</v>
      </c>
      <c r="B9" s="66"/>
      <c r="C9" s="66"/>
      <c r="D9" s="66"/>
      <c r="E9" s="67"/>
      <c r="F9" s="20"/>
      <c r="G9" s="6"/>
      <c r="H9" s="6"/>
      <c r="I9" s="6"/>
      <c r="J9" s="6"/>
    </row>
    <row r="10" ht="17.25" customHeight="1">
      <c r="A10" s="68"/>
      <c r="B10" s="69" t="s">
        <v>99</v>
      </c>
      <c r="C10" s="68" t="s">
        <v>100</v>
      </c>
      <c r="D10" s="69" t="s">
        <v>101</v>
      </c>
      <c r="E10" s="70"/>
      <c r="F10" s="20"/>
      <c r="G10" s="6"/>
      <c r="H10" s="6"/>
      <c r="I10" s="6"/>
      <c r="J10" s="6"/>
    </row>
    <row r="11" ht="17.25" customHeight="1">
      <c r="A11" s="32" t="s">
        <v>37</v>
      </c>
      <c r="B11" s="35">
        <f>Inputs!B12</f>
        <v>150</v>
      </c>
      <c r="C11" s="71">
        <v>350.0</v>
      </c>
      <c r="D11" s="72">
        <f t="shared" ref="D11:D13" si="1">C11-B11</f>
        <v>200</v>
      </c>
      <c r="E11" s="73"/>
      <c r="F11" s="6"/>
      <c r="G11" s="6"/>
      <c r="H11" s="6"/>
      <c r="I11" s="6"/>
      <c r="J11" s="6"/>
    </row>
    <row r="12" ht="17.25" customHeight="1">
      <c r="A12" s="32" t="s">
        <v>27</v>
      </c>
      <c r="B12" s="35">
        <f>Inputs!B13</f>
        <v>200</v>
      </c>
      <c r="C12" s="71">
        <v>550.0</v>
      </c>
      <c r="D12" s="72">
        <f t="shared" si="1"/>
        <v>350</v>
      </c>
      <c r="E12" s="74"/>
      <c r="F12" s="6"/>
      <c r="G12" s="6"/>
      <c r="H12" s="6"/>
      <c r="I12" s="6"/>
      <c r="J12" s="6"/>
    </row>
    <row r="13" ht="17.25" customHeight="1">
      <c r="A13" s="46" t="s">
        <v>34</v>
      </c>
      <c r="B13" s="47">
        <f>Inputs!B14</f>
        <v>205</v>
      </c>
      <c r="C13" s="75">
        <v>620.0</v>
      </c>
      <c r="D13" s="72">
        <f t="shared" si="1"/>
        <v>415</v>
      </c>
      <c r="E13" s="50"/>
      <c r="F13" s="6"/>
      <c r="G13" s="6"/>
      <c r="H13" s="6"/>
      <c r="I13" s="6"/>
      <c r="J13" s="6"/>
    </row>
    <row r="14" ht="17.25" customHeight="1">
      <c r="A14" s="5"/>
      <c r="B14" s="5"/>
      <c r="C14" s="5"/>
      <c r="D14" s="51"/>
      <c r="E14" s="6"/>
      <c r="F14" s="6"/>
      <c r="G14" s="6"/>
      <c r="H14" s="6"/>
      <c r="I14" s="6"/>
      <c r="J14" s="6"/>
    </row>
    <row r="15" ht="17.25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ht="17.25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ht="17.2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ht="17.25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ht="17.25" customHeight="1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ht="17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ht="17.25" customHeight="1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ht="17.25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ht="17.2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ht="17.25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ht="17.2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ht="17.2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ht="17.2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ht="17.2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ht="17.2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ht="17.2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ht="17.25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ht="17.2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ht="17.25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ht="17.25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ht="17.2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ht="17.25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ht="17.25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ht="17.25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ht="17.25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ht="17.2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ht="17.25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ht="17.2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ht="17.25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ht="17.25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ht="17.25" customHeight="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ht="17.2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ht="17.25" customHeight="1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ht="17.25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ht="17.25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ht="17.25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ht="17.25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ht="17.25" customHeigh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ht="17.2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ht="17.25" customHeight="1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ht="17.25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ht="17.25" customHeight="1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ht="17.25" customHeight="1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ht="17.25" customHeight="1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ht="17.25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ht="17.25" customHeight="1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ht="17.25" customHeight="1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ht="17.25" customHeight="1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ht="17.2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ht="17.25" customHeight="1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ht="17.25" customHeight="1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ht="17.25" customHeight="1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ht="17.25" customHeight="1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ht="17.25" customHeight="1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ht="17.25" customHeight="1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ht="17.25" customHeight="1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ht="17.25" customHeight="1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ht="17.25" customHeight="1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ht="17.25" customHeight="1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ht="17.25" customHeight="1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ht="17.25" customHeight="1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ht="17.25" customHeight="1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ht="17.25" customHeight="1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ht="17.25" customHeight="1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ht="17.25" customHeight="1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ht="17.25" customHeight="1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ht="17.25" customHeight="1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ht="17.25" customHeight="1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ht="17.25" customHeight="1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ht="17.25" customHeight="1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ht="17.25" customHeight="1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ht="17.25" customHeight="1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ht="17.25" customHeight="1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ht="17.25" customHeight="1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ht="17.25" customHeight="1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ht="17.25" customHeight="1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ht="17.25" customHeight="1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ht="17.25" customHeight="1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ht="17.25" customHeight="1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ht="17.25" customHeight="1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ht="17.25" customHeight="1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ht="17.25" customHeight="1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ht="17.25" customHeight="1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ht="17.25" customHeight="1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ht="17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J1"/>
    <mergeCell ref="A2:G2"/>
    <mergeCell ref="A7:G7"/>
    <mergeCell ref="A9:D9"/>
    <mergeCell ref="A3:J3"/>
    <mergeCell ref="A4:H4"/>
    <mergeCell ref="A6:D6"/>
  </mergeCells>
  <drawing r:id="rId1"/>
</worksheet>
</file>